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waldjongkind\surfdrive - Ewald Jongkind@surfdrive.surf.nl\Shared\SINTEF RedAms\Figures\Data Management\Ch6E03 kinetics data\"/>
    </mc:Choice>
  </mc:AlternateContent>
  <xr:revisionPtr revIDLastSave="0" documentId="13_ncr:1_{4F6BB9F7-47D1-4D38-8C31-FE7D9A4F4F7A}" xr6:coauthVersionLast="47" xr6:coauthVersionMax="47" xr10:uidLastSave="{00000000-0000-0000-0000-000000000000}"/>
  <bookViews>
    <workbookView xWindow="-120" yWindow="-120" windowWidth="29040" windowHeight="15840" firstSheet="5" activeTab="11" xr2:uid="{CB2F4E83-198F-DE4A-9375-6A203ACA5DBD}"/>
  </bookViews>
  <sheets>
    <sheet name="Kinetics RedAm1&amp;2" sheetId="6" r:id="rId1"/>
    <sheet name="RedAm1 0.075 mM" sheetId="5" r:id="rId2"/>
    <sheet name="RedAm1 0.1 mM" sheetId="4" r:id="rId3"/>
    <sheet name="RedAm1 0.15 mM" sheetId="3" r:id="rId4"/>
    <sheet name="RedAm1 0.2 mM" sheetId="1" r:id="rId5"/>
    <sheet name="RedAm1 0.4 mM" sheetId="2" r:id="rId6"/>
    <sheet name="RedAm2 0.075 mM" sheetId="11" r:id="rId7"/>
    <sheet name="RedAm2 0.1 mM" sheetId="9" r:id="rId8"/>
    <sheet name="RedAm2 0.15 mM" sheetId="10" r:id="rId9"/>
    <sheet name="RedAm2 0.2 mM" sheetId="8" r:id="rId10"/>
    <sheet name="RedAm2 0.4 mM" sheetId="12" r:id="rId11"/>
    <sheet name="RedAm3 0.2 mM" sheetId="13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2" i="6" l="1"/>
  <c r="S12" i="6" s="1"/>
  <c r="R13" i="6"/>
  <c r="S13" i="6" s="1"/>
  <c r="R14" i="6"/>
  <c r="R15" i="6"/>
  <c r="R16" i="6"/>
  <c r="R11" i="6"/>
  <c r="S11" i="6" s="1"/>
  <c r="S14" i="6"/>
  <c r="S15" i="6"/>
  <c r="S16" i="6"/>
  <c r="S5" i="6"/>
  <c r="S6" i="6"/>
  <c r="S7" i="6"/>
  <c r="S8" i="6"/>
  <c r="S9" i="6"/>
  <c r="S4" i="6"/>
  <c r="R5" i="6" l="1"/>
  <c r="R6" i="6"/>
  <c r="R7" i="6"/>
  <c r="R8" i="6"/>
  <c r="R9" i="6"/>
  <c r="R4" i="6"/>
  <c r="E15" i="12"/>
  <c r="C15" i="12"/>
  <c r="C15" i="2"/>
  <c r="E15" i="2" s="1"/>
  <c r="H31" i="13" l="1"/>
  <c r="H21" i="13"/>
  <c r="H22" i="13" s="1"/>
  <c r="H23" i="13" s="1"/>
  <c r="C20" i="13"/>
  <c r="C19" i="13"/>
  <c r="H18" i="13"/>
  <c r="C9" i="13"/>
  <c r="C13" i="13" s="1"/>
  <c r="C14" i="13" s="1"/>
  <c r="H3" i="13"/>
  <c r="H4" i="13" s="1"/>
  <c r="H5" i="13" s="1"/>
  <c r="H31" i="12"/>
  <c r="H22" i="12"/>
  <c r="H23" i="12" s="1"/>
  <c r="H21" i="12"/>
  <c r="C20" i="12"/>
  <c r="C19" i="12"/>
  <c r="H18" i="12"/>
  <c r="C9" i="12"/>
  <c r="C13" i="12" s="1"/>
  <c r="C14" i="12" s="1"/>
  <c r="H3" i="12"/>
  <c r="H4" i="12" s="1"/>
  <c r="H5" i="12" s="1"/>
  <c r="H31" i="11"/>
  <c r="H22" i="11"/>
  <c r="H23" i="11" s="1"/>
  <c r="H21" i="11"/>
  <c r="C20" i="11"/>
  <c r="C19" i="11"/>
  <c r="H18" i="11"/>
  <c r="C9" i="11"/>
  <c r="C13" i="11" s="1"/>
  <c r="C14" i="11" s="1"/>
  <c r="H3" i="11"/>
  <c r="H4" i="11" s="1"/>
  <c r="H5" i="11" s="1"/>
  <c r="H24" i="13" l="1"/>
  <c r="H28" i="13" s="1"/>
  <c r="H29" i="13" s="1"/>
  <c r="H6" i="13"/>
  <c r="H15" i="13" s="1"/>
  <c r="H16" i="13" s="1"/>
  <c r="H7" i="13"/>
  <c r="H25" i="13"/>
  <c r="H6" i="12"/>
  <c r="H15" i="12" s="1"/>
  <c r="H16" i="12" s="1"/>
  <c r="H24" i="12"/>
  <c r="H7" i="12"/>
  <c r="H25" i="12"/>
  <c r="H24" i="11"/>
  <c r="H6" i="11"/>
  <c r="H15" i="11" s="1"/>
  <c r="H16" i="11" s="1"/>
  <c r="H7" i="11"/>
  <c r="H8" i="11" s="1"/>
  <c r="H17" i="11" s="1"/>
  <c r="H25" i="11"/>
  <c r="H26" i="11" s="1"/>
  <c r="H30" i="11" s="1"/>
  <c r="H28" i="11"/>
  <c r="H29" i="11" s="1"/>
  <c r="H26" i="12" l="1"/>
  <c r="H30" i="12" s="1"/>
  <c r="H26" i="13"/>
  <c r="H30" i="13" s="1"/>
  <c r="H8" i="13"/>
  <c r="H17" i="13" s="1"/>
  <c r="H36" i="13"/>
  <c r="H35" i="13"/>
  <c r="H34" i="13"/>
  <c r="H33" i="13"/>
  <c r="H28" i="12"/>
  <c r="H29" i="12" s="1"/>
  <c r="H8" i="12"/>
  <c r="H17" i="12" s="1"/>
  <c r="H36" i="12" s="1"/>
  <c r="H35" i="12"/>
  <c r="H34" i="12"/>
  <c r="H33" i="12"/>
  <c r="H36" i="11"/>
  <c r="H34" i="11"/>
  <c r="H33" i="11"/>
  <c r="H35" i="11"/>
  <c r="H31" i="10"/>
  <c r="H21" i="10"/>
  <c r="H22" i="10" s="1"/>
  <c r="H23" i="10" s="1"/>
  <c r="C20" i="10"/>
  <c r="C19" i="10"/>
  <c r="H18" i="10"/>
  <c r="C9" i="10"/>
  <c r="C13" i="10" s="1"/>
  <c r="C14" i="10" s="1"/>
  <c r="H3" i="10"/>
  <c r="H4" i="10" s="1"/>
  <c r="H5" i="10" s="1"/>
  <c r="H31" i="9"/>
  <c r="H21" i="9"/>
  <c r="H22" i="9" s="1"/>
  <c r="H23" i="9" s="1"/>
  <c r="C20" i="9"/>
  <c r="C19" i="9"/>
  <c r="H18" i="9"/>
  <c r="C9" i="9"/>
  <c r="C13" i="9" s="1"/>
  <c r="C14" i="9" s="1"/>
  <c r="H3" i="9"/>
  <c r="H4" i="9" s="1"/>
  <c r="H5" i="9" s="1"/>
  <c r="H31" i="8"/>
  <c r="H21" i="8"/>
  <c r="H22" i="8" s="1"/>
  <c r="H23" i="8" s="1"/>
  <c r="C20" i="8"/>
  <c r="C19" i="8"/>
  <c r="H18" i="8"/>
  <c r="C9" i="8"/>
  <c r="C13" i="8" s="1"/>
  <c r="C14" i="8" s="1"/>
  <c r="H3" i="8"/>
  <c r="H4" i="8" s="1"/>
  <c r="H5" i="8" s="1"/>
  <c r="H31" i="5"/>
  <c r="H21" i="5"/>
  <c r="H22" i="5" s="1"/>
  <c r="H23" i="5" s="1"/>
  <c r="C20" i="5"/>
  <c r="C19" i="5"/>
  <c r="H18" i="5"/>
  <c r="C9" i="5"/>
  <c r="C13" i="5" s="1"/>
  <c r="C14" i="5" s="1"/>
  <c r="H3" i="5"/>
  <c r="H4" i="5" s="1"/>
  <c r="H5" i="5" s="1"/>
  <c r="H31" i="4"/>
  <c r="H21" i="4"/>
  <c r="H22" i="4" s="1"/>
  <c r="H23" i="4" s="1"/>
  <c r="C20" i="4"/>
  <c r="C19" i="4"/>
  <c r="H18" i="4"/>
  <c r="C9" i="4"/>
  <c r="C13" i="4" s="1"/>
  <c r="C14" i="4" s="1"/>
  <c r="H3" i="4"/>
  <c r="H4" i="4" s="1"/>
  <c r="H5" i="4" s="1"/>
  <c r="H31" i="3"/>
  <c r="H21" i="3"/>
  <c r="H22" i="3" s="1"/>
  <c r="H23" i="3" s="1"/>
  <c r="C20" i="3"/>
  <c r="C19" i="3"/>
  <c r="H18" i="3"/>
  <c r="C9" i="3"/>
  <c r="C13" i="3" s="1"/>
  <c r="C14" i="3" s="1"/>
  <c r="H3" i="3"/>
  <c r="H4" i="3" s="1"/>
  <c r="H5" i="3" s="1"/>
  <c r="H31" i="2"/>
  <c r="H21" i="2"/>
  <c r="H22" i="2" s="1"/>
  <c r="H23" i="2" s="1"/>
  <c r="C20" i="2"/>
  <c r="C19" i="2"/>
  <c r="H18" i="2"/>
  <c r="C9" i="2"/>
  <c r="C13" i="2" s="1"/>
  <c r="C14" i="2" s="1"/>
  <c r="H3" i="2"/>
  <c r="H4" i="2" s="1"/>
  <c r="H5" i="2" s="1"/>
  <c r="H31" i="1"/>
  <c r="H21" i="1"/>
  <c r="H22" i="1" s="1"/>
  <c r="H23" i="1" s="1"/>
  <c r="C20" i="1"/>
  <c r="C19" i="1"/>
  <c r="H18" i="1"/>
  <c r="C9" i="1"/>
  <c r="C13" i="1" s="1"/>
  <c r="H3" i="1"/>
  <c r="H4" i="1" s="1"/>
  <c r="H5" i="1" s="1"/>
  <c r="H6" i="5" l="1"/>
  <c r="H6" i="10"/>
  <c r="H15" i="10" s="1"/>
  <c r="H16" i="10" s="1"/>
  <c r="H24" i="10"/>
  <c r="H28" i="10" s="1"/>
  <c r="H29" i="10" s="1"/>
  <c r="H7" i="10"/>
  <c r="H8" i="10" s="1"/>
  <c r="H17" i="10" s="1"/>
  <c r="H25" i="10"/>
  <c r="H6" i="9"/>
  <c r="H15" i="9" s="1"/>
  <c r="H16" i="9" s="1"/>
  <c r="H24" i="9"/>
  <c r="H28" i="9" s="1"/>
  <c r="H29" i="9" s="1"/>
  <c r="H7" i="9"/>
  <c r="H25" i="9"/>
  <c r="H26" i="9" s="1"/>
  <c r="H30" i="9" s="1"/>
  <c r="H6" i="8"/>
  <c r="H15" i="8" s="1"/>
  <c r="H16" i="8" s="1"/>
  <c r="H24" i="8"/>
  <c r="H7" i="8"/>
  <c r="H25" i="8"/>
  <c r="H26" i="8" s="1"/>
  <c r="H30" i="8" s="1"/>
  <c r="H28" i="8"/>
  <c r="H29" i="8" s="1"/>
  <c r="C14" i="1"/>
  <c r="H7" i="1" s="1"/>
  <c r="H24" i="5"/>
  <c r="H15" i="5"/>
  <c r="H16" i="5" s="1"/>
  <c r="H7" i="5"/>
  <c r="H8" i="5" s="1"/>
  <c r="H17" i="5" s="1"/>
  <c r="H25" i="5"/>
  <c r="H26" i="5" s="1"/>
  <c r="H30" i="5" s="1"/>
  <c r="H28" i="5"/>
  <c r="H29" i="5" s="1"/>
  <c r="H24" i="4"/>
  <c r="H6" i="4"/>
  <c r="H15" i="4" s="1"/>
  <c r="H16" i="4" s="1"/>
  <c r="H7" i="4"/>
  <c r="H25" i="4"/>
  <c r="H28" i="4"/>
  <c r="H29" i="4" s="1"/>
  <c r="H6" i="3"/>
  <c r="H15" i="3" s="1"/>
  <c r="H16" i="3" s="1"/>
  <c r="H24" i="3"/>
  <c r="H7" i="3"/>
  <c r="H25" i="3"/>
  <c r="H24" i="2"/>
  <c r="H28" i="2" s="1"/>
  <c r="H29" i="2" s="1"/>
  <c r="H6" i="2"/>
  <c r="H15" i="2"/>
  <c r="H16" i="2" s="1"/>
  <c r="H7" i="2"/>
  <c r="H8" i="2" s="1"/>
  <c r="H17" i="2" s="1"/>
  <c r="H25" i="2"/>
  <c r="H6" i="1"/>
  <c r="H15" i="1" s="1"/>
  <c r="H16" i="1" s="1"/>
  <c r="H24" i="1"/>
  <c r="H28" i="1" s="1"/>
  <c r="H29" i="1" s="1"/>
  <c r="H25" i="1"/>
  <c r="H26" i="1" s="1"/>
  <c r="H30" i="1" s="1"/>
  <c r="H8" i="8" l="1"/>
  <c r="H17" i="8" s="1"/>
  <c r="H26" i="4"/>
  <c r="H30" i="4" s="1"/>
  <c r="H26" i="3"/>
  <c r="H30" i="3" s="1"/>
  <c r="H26" i="2"/>
  <c r="H30" i="2" s="1"/>
  <c r="H35" i="2" s="1"/>
  <c r="H26" i="10"/>
  <c r="H30" i="10" s="1"/>
  <c r="H36" i="10"/>
  <c r="H35" i="10"/>
  <c r="H33" i="10"/>
  <c r="H34" i="10"/>
  <c r="H8" i="9"/>
  <c r="H17" i="9" s="1"/>
  <c r="H35" i="9" s="1"/>
  <c r="H34" i="9"/>
  <c r="H33" i="9"/>
  <c r="H36" i="8"/>
  <c r="H35" i="8"/>
  <c r="H34" i="8"/>
  <c r="H33" i="8"/>
  <c r="H8" i="3"/>
  <c r="H17" i="3" s="1"/>
  <c r="H28" i="3"/>
  <c r="H29" i="3" s="1"/>
  <c r="H8" i="4"/>
  <c r="H17" i="4" s="1"/>
  <c r="H36" i="5"/>
  <c r="H35" i="5"/>
  <c r="H34" i="5"/>
  <c r="H33" i="5"/>
  <c r="H36" i="4"/>
  <c r="H35" i="4"/>
  <c r="H34" i="4"/>
  <c r="H33" i="4"/>
  <c r="H36" i="3"/>
  <c r="H35" i="3"/>
  <c r="H34" i="3"/>
  <c r="H33" i="3"/>
  <c r="H36" i="2"/>
  <c r="H34" i="2"/>
  <c r="H33" i="2"/>
  <c r="H8" i="1"/>
  <c r="H17" i="1" s="1"/>
  <c r="H36" i="1" s="1"/>
  <c r="H34" i="1"/>
  <c r="H33" i="1"/>
  <c r="H35" i="1" l="1"/>
  <c r="H36" i="9"/>
</calcChain>
</file>

<file path=xl/sharedStrings.xml><?xml version="1.0" encoding="utf-8"?>
<sst xmlns="http://schemas.openxmlformats.org/spreadsheetml/2006/main" count="827" uniqueCount="57">
  <si>
    <t>Cuvet mix</t>
  </si>
  <si>
    <t>Buffer</t>
  </si>
  <si>
    <t>extinction coeff.</t>
  </si>
  <si>
    <t>M-1cm-1</t>
  </si>
  <si>
    <t>Amine</t>
  </si>
  <si>
    <t>slope</t>
  </si>
  <si>
    <t>A/min</t>
  </si>
  <si>
    <t>Gox</t>
  </si>
  <si>
    <t>concentration/min</t>
  </si>
  <si>
    <t>M/min</t>
  </si>
  <si>
    <t>Substrate</t>
  </si>
  <si>
    <t>umol/L/min</t>
  </si>
  <si>
    <t>NADH</t>
  </si>
  <si>
    <t>U</t>
  </si>
  <si>
    <t>umol/min</t>
  </si>
  <si>
    <t>NADPH</t>
  </si>
  <si>
    <t>enzyme amount</t>
  </si>
  <si>
    <t>mg</t>
  </si>
  <si>
    <t>enzyme</t>
  </si>
  <si>
    <t>Specific activity</t>
  </si>
  <si>
    <t>U/mg</t>
  </si>
  <si>
    <t>Total</t>
  </si>
  <si>
    <t>Enzyme name</t>
  </si>
  <si>
    <t>Enzyme (mg/ml)</t>
  </si>
  <si>
    <t>Substrate name</t>
  </si>
  <si>
    <t>hexanal, allylamine</t>
  </si>
  <si>
    <t>stock dilution</t>
  </si>
  <si>
    <t>concentration (mM)</t>
  </si>
  <si>
    <t>10, 100</t>
  </si>
  <si>
    <t>dil factor</t>
  </si>
  <si>
    <t>conditions</t>
  </si>
  <si>
    <t>Kpi 0.1 M pH 7.0, 30 deg</t>
  </si>
  <si>
    <t>in mg</t>
  </si>
  <si>
    <t>Data (abs/min)</t>
  </si>
  <si>
    <t>U/mL</t>
  </si>
  <si>
    <t>#1</t>
  </si>
  <si>
    <t>#2</t>
  </si>
  <si>
    <t>Stdev</t>
  </si>
  <si>
    <t>Average</t>
  </si>
  <si>
    <t>stdev</t>
  </si>
  <si>
    <t>average</t>
  </si>
  <si>
    <t xml:space="preserve">average specific actity </t>
  </si>
  <si>
    <t xml:space="preserve">Stdev </t>
  </si>
  <si>
    <t>Concentratie</t>
  </si>
  <si>
    <t>Activity RedAm1</t>
  </si>
  <si>
    <t>STDEV 0,075</t>
  </si>
  <si>
    <t>STDEV 0,1</t>
  </si>
  <si>
    <t>STDEV 0,15</t>
  </si>
  <si>
    <t>STDEV 0,2</t>
  </si>
  <si>
    <t>STDEV 0,4</t>
  </si>
  <si>
    <t>Activity RedAm2</t>
  </si>
  <si>
    <t>activity</t>
  </si>
  <si>
    <t>umolmin</t>
  </si>
  <si>
    <t>KCAT1</t>
  </si>
  <si>
    <t>kcat</t>
  </si>
  <si>
    <t>is</t>
  </si>
  <si>
    <t>mol/L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</si>
</sst>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0.0000"/>
    <numFmt numFmtId="166" formatCode="0.000"/>
    <numFmt numFmtId="167" formatCode="_ * #,##0.000_ ;_ * \-#,##0.000_ ;_ * &quot;-&quot;??_ ;_ @_ "/>
  </numFmts>
  <fonts count="9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4" fillId="4" borderId="2" applyNumberFormat="0" applyAlignment="0" applyProtection="0"/>
    <xf numFmtId="0" fontId="5" fillId="4" borderId="1" applyNumberFormat="0" applyAlignment="0" applyProtection="0"/>
  </cellStyleXfs>
  <cellXfs count="25">
    <xf numFmtId="0" fontId="0" fillId="0" borderId="0" xfId="0"/>
    <xf numFmtId="0" fontId="3" fillId="3" borderId="1" xfId="3"/>
    <xf numFmtId="165" fontId="4" fillId="4" borderId="2" xfId="4" applyNumberFormat="1"/>
    <xf numFmtId="0" fontId="5" fillId="4" borderId="1" xfId="5"/>
    <xf numFmtId="166" fontId="5" fillId="4" borderId="1" xfId="5" applyNumberFormat="1"/>
    <xf numFmtId="167" fontId="4" fillId="4" borderId="2" xfId="4" applyNumberFormat="1"/>
    <xf numFmtId="2" fontId="5" fillId="4" borderId="1" xfId="5" applyNumberFormat="1"/>
    <xf numFmtId="1" fontId="3" fillId="3" borderId="1" xfId="3" applyNumberFormat="1"/>
    <xf numFmtId="0" fontId="3" fillId="3" borderId="0" xfId="3" applyBorder="1"/>
    <xf numFmtId="167" fontId="6" fillId="4" borderId="1" xfId="1" applyNumberFormat="1" applyFont="1" applyFill="1" applyBorder="1"/>
    <xf numFmtId="0" fontId="2" fillId="2" borderId="0" xfId="2"/>
    <xf numFmtId="166" fontId="2" fillId="2" borderId="0" xfId="2" applyNumberFormat="1"/>
    <xf numFmtId="0" fontId="2" fillId="2" borderId="0" xfId="2" applyBorder="1"/>
    <xf numFmtId="165" fontId="3" fillId="3" borderId="1" xfId="3" applyNumberFormat="1"/>
    <xf numFmtId="2" fontId="2" fillId="2" borderId="0" xfId="2" applyNumberFormat="1"/>
    <xf numFmtId="165" fontId="5" fillId="4" borderId="1" xfId="5" applyNumberFormat="1"/>
    <xf numFmtId="2" fontId="0" fillId="0" borderId="0" xfId="0" applyNumberFormat="1"/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0" xfId="0" applyFont="1"/>
    <xf numFmtId="2" fontId="3" fillId="3" borderId="1" xfId="3" applyNumberFormat="1"/>
    <xf numFmtId="0" fontId="4" fillId="4" borderId="2" xfId="4"/>
    <xf numFmtId="11" fontId="0" fillId="0" borderId="0" xfId="0" applyNumberFormat="1"/>
    <xf numFmtId="2" fontId="4" fillId="4" borderId="2" xfId="4" applyNumberFormat="1"/>
  </cellXfs>
  <cellStyles count="6">
    <cellStyle name="Calculation" xfId="5" builtinId="22"/>
    <cellStyle name="Comma" xfId="1" builtinId="3"/>
    <cellStyle name="Good" xfId="2" builtinId="26"/>
    <cellStyle name="Input" xfId="3" builtinId="20"/>
    <cellStyle name="Normal" xfId="0" builtinId="0"/>
    <cellStyle name="Output" xfId="4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'Kinetics RedAm1&amp;2'!$A$2</c:f>
              <c:strCache>
                <c:ptCount val="1"/>
                <c:pt idx="0">
                  <c:v>Activity RedAm1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'Kinetics RedAm1&amp;2'!$B$1:$F$1</c:f>
              <c:numCache>
                <c:formatCode>General</c:formatCode>
                <c:ptCount val="5"/>
                <c:pt idx="0">
                  <c:v>7.4999999999999997E-2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0.4</c:v>
                </c:pt>
              </c:numCache>
            </c:numRef>
          </c:xVal>
          <c:yVal>
            <c:numRef>
              <c:f>'Kinetics RedAm1&amp;2'!$B$2:$F$2</c:f>
              <c:numCache>
                <c:formatCode>General</c:formatCode>
                <c:ptCount val="5"/>
                <c:pt idx="0">
                  <c:v>0.06</c:v>
                </c:pt>
                <c:pt idx="1">
                  <c:v>0.1</c:v>
                </c:pt>
                <c:pt idx="2">
                  <c:v>0.14000000000000001</c:v>
                </c:pt>
                <c:pt idx="3">
                  <c:v>0.21</c:v>
                </c:pt>
                <c:pt idx="4">
                  <c:v>0.34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63-B344-9364-F7248DDD78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5509087"/>
        <c:axId val="995555823"/>
      </c:scatterChart>
      <c:valAx>
        <c:axId val="9955090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995555823"/>
        <c:crosses val="autoZero"/>
        <c:crossBetween val="midCat"/>
      </c:valAx>
      <c:valAx>
        <c:axId val="995555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9955090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'Kinetics RedAm1&amp;2'!$A$3</c:f>
              <c:strCache>
                <c:ptCount val="1"/>
                <c:pt idx="0">
                  <c:v>Activity RedAm2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'Kinetics RedAm1&amp;2'!$B$1:$F$1</c:f>
              <c:numCache>
                <c:formatCode>General</c:formatCode>
                <c:ptCount val="5"/>
                <c:pt idx="0">
                  <c:v>7.4999999999999997E-2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0.4</c:v>
                </c:pt>
              </c:numCache>
            </c:numRef>
          </c:xVal>
          <c:yVal>
            <c:numRef>
              <c:f>'Kinetics RedAm1&amp;2'!$B$3:$F$3</c:f>
              <c:numCache>
                <c:formatCode>General</c:formatCode>
                <c:ptCount val="5"/>
                <c:pt idx="0">
                  <c:v>0.06</c:v>
                </c:pt>
                <c:pt idx="1">
                  <c:v>0.09</c:v>
                </c:pt>
                <c:pt idx="2">
                  <c:v>0.13</c:v>
                </c:pt>
                <c:pt idx="3">
                  <c:v>0.15</c:v>
                </c:pt>
                <c:pt idx="4">
                  <c:v>0.24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0FD-D24A-94DA-CDA91A276C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4444943"/>
        <c:axId val="1334684223"/>
      </c:scatterChart>
      <c:valAx>
        <c:axId val="1334444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34684223"/>
        <c:crosses val="autoZero"/>
        <c:crossBetween val="midCat"/>
      </c:valAx>
      <c:valAx>
        <c:axId val="1334684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344449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298450</xdr:colOff>
      <xdr:row>8</xdr:row>
      <xdr:rowOff>146050</xdr:rowOff>
    </xdr:from>
    <xdr:to>
      <xdr:col>7</xdr:col>
      <xdr:colOff>742950</xdr:colOff>
      <xdr:row>22</xdr:row>
      <xdr:rowOff>44450</xdr:rowOff>
    </xdr:to>
    <xdr:graphicFrame macro="">
      <xdr:nvGraphicFramePr>
        <xdr:cNvPr id="5" name="Grafiek 4">
          <a:extLst>
            <a:ext uri="{FF2B5EF4-FFF2-40B4-BE49-F238E27FC236}">
              <a16:creationId xmlns:a16="http://schemas.microsoft.com/office/drawing/2014/main" id="{EB235130-B264-150F-2186-7A32D53A66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133350</xdr:colOff>
      <xdr:row>13</xdr:row>
      <xdr:rowOff>95250</xdr:rowOff>
    </xdr:from>
    <xdr:to>
      <xdr:col>13</xdr:col>
      <xdr:colOff>577850</xdr:colOff>
      <xdr:row>26</xdr:row>
      <xdr:rowOff>196850</xdr:rowOff>
    </xdr:to>
    <xdr:graphicFrame macro="">
      <xdr:nvGraphicFramePr>
        <xdr:cNvPr id="6" name="Grafiek 5">
          <a:extLst>
            <a:ext uri="{FF2B5EF4-FFF2-40B4-BE49-F238E27FC236}">
              <a16:creationId xmlns:a16="http://schemas.microsoft.com/office/drawing/2014/main" id="{A3A0785D-8CE5-09F9-0C57-0817FABBBC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124691</xdr:colOff>
      <xdr:row>30</xdr:row>
      <xdr:rowOff>55418</xdr:rowOff>
    </xdr:from>
    <xdr:to>
      <xdr:col>12</xdr:col>
      <xdr:colOff>665018</xdr:colOff>
      <xdr:row>55</xdr:row>
      <xdr:rowOff>41565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F8C117E-3C5E-5CDF-D6ED-B13978C2B0A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517" t="7068" r="2126" b="2519"/>
        <a:stretch/>
      </xdr:blipFill>
      <xdr:spPr>
        <a:xfrm>
          <a:off x="2396836" y="5874327"/>
          <a:ext cx="9130146" cy="4835238"/>
        </a:xfrm>
        <a:prstGeom prst="rect">
          <a:avLst/>
        </a:prstGeom>
      </xdr:spPr>
    </xdr:pic>
    <xdr:clientData/>
  </xdr:twoCellAnchor>
  <xdr:twoCellAnchor editAs="oneCell">
    <xdr:from>
      <xdr:col>14</xdr:col>
      <xdr:colOff>69273</xdr:colOff>
      <xdr:row>30</xdr:row>
      <xdr:rowOff>180108</xdr:rowOff>
    </xdr:from>
    <xdr:to>
      <xdr:col>24</xdr:col>
      <xdr:colOff>207818</xdr:colOff>
      <xdr:row>55</xdr:row>
      <xdr:rowOff>152400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96A5100-5DDE-88D6-7433-213B0539E8B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063" t="6598" r="2454" b="1548"/>
        <a:stretch/>
      </xdr:blipFill>
      <xdr:spPr>
        <a:xfrm>
          <a:off x="12649200" y="5999017"/>
          <a:ext cx="8977745" cy="48213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65F52-9A29-2240-8BBD-89D58BE5F74A}">
  <dimension ref="A1:X16"/>
  <sheetViews>
    <sheetView zoomScale="55" zoomScaleNormal="55" workbookViewId="0">
      <selection activeCell="K65" sqref="K65"/>
    </sheetView>
  </sheetViews>
  <sheetFormatPr defaultColWidth="11.25" defaultRowHeight="15.75" x14ac:dyDescent="0.25"/>
  <cols>
    <col min="1" max="1" width="18.5" customWidth="1"/>
    <col min="16" max="16" width="14.5" bestFit="1" customWidth="1"/>
  </cols>
  <sheetData>
    <row r="1" spans="1:24" x14ac:dyDescent="0.25">
      <c r="A1" s="17" t="s">
        <v>43</v>
      </c>
      <c r="B1" s="17">
        <v>7.4999999999999997E-2</v>
      </c>
      <c r="C1" s="17">
        <v>0.1</v>
      </c>
      <c r="D1" s="17">
        <v>0.15</v>
      </c>
      <c r="E1" s="17">
        <v>0.2</v>
      </c>
      <c r="F1" s="17">
        <v>0.4</v>
      </c>
      <c r="G1" s="17" t="s">
        <v>45</v>
      </c>
      <c r="H1" s="17" t="s">
        <v>46</v>
      </c>
      <c r="I1" s="17" t="s">
        <v>47</v>
      </c>
      <c r="J1" s="17" t="s">
        <v>48</v>
      </c>
      <c r="K1" s="17" t="s">
        <v>49</v>
      </c>
    </row>
    <row r="2" spans="1:24" x14ac:dyDescent="0.25">
      <c r="A2" s="18" t="s">
        <v>44</v>
      </c>
      <c r="B2">
        <v>0.06</v>
      </c>
      <c r="C2">
        <v>0.1</v>
      </c>
      <c r="D2">
        <v>0.14000000000000001</v>
      </c>
      <c r="E2">
        <v>0.21</v>
      </c>
      <c r="F2">
        <v>0.34</v>
      </c>
      <c r="G2">
        <v>2E-3</v>
      </c>
      <c r="H2">
        <v>1.6E-2</v>
      </c>
      <c r="I2">
        <v>1.0999999999999999E-2</v>
      </c>
      <c r="J2">
        <v>1.7000000000000001E-2</v>
      </c>
      <c r="K2">
        <v>8.9999999999999993E-3</v>
      </c>
      <c r="R2" s="1" t="s">
        <v>51</v>
      </c>
      <c r="S2" s="1"/>
      <c r="T2" s="1"/>
      <c r="X2">
        <v>1.7264801159467701E-6</v>
      </c>
    </row>
    <row r="3" spans="1:24" x14ac:dyDescent="0.25">
      <c r="A3" s="19" t="s">
        <v>50</v>
      </c>
      <c r="B3">
        <v>0.06</v>
      </c>
      <c r="C3">
        <v>0.09</v>
      </c>
      <c r="D3">
        <v>0.13</v>
      </c>
      <c r="E3">
        <v>0.15</v>
      </c>
      <c r="F3">
        <v>0.24</v>
      </c>
      <c r="G3">
        <v>3.0000000000000001E-3</v>
      </c>
      <c r="H3">
        <v>3.0000000000000001E-3</v>
      </c>
      <c r="I3">
        <v>6.0000000000000001E-3</v>
      </c>
      <c r="J3">
        <v>2.9999999999999997E-4</v>
      </c>
      <c r="K3">
        <v>0.02</v>
      </c>
      <c r="O3" s="17" t="s">
        <v>43</v>
      </c>
      <c r="P3" s="18" t="s">
        <v>44</v>
      </c>
      <c r="Q3" t="s">
        <v>39</v>
      </c>
      <c r="R3" s="1" t="s">
        <v>52</v>
      </c>
      <c r="S3" s="1" t="s">
        <v>53</v>
      </c>
      <c r="T3" s="1"/>
      <c r="U3" s="22" t="s">
        <v>54</v>
      </c>
      <c r="V3" s="22" t="s">
        <v>39</v>
      </c>
    </row>
    <row r="4" spans="1:24" x14ac:dyDescent="0.25">
      <c r="O4">
        <v>0</v>
      </c>
      <c r="P4">
        <v>0</v>
      </c>
      <c r="Q4">
        <v>0</v>
      </c>
      <c r="R4" s="13">
        <f>P4*0.114</f>
        <v>0</v>
      </c>
      <c r="S4" s="21">
        <f>R4/60/$X$2/0.002/1000000</f>
        <v>0</v>
      </c>
      <c r="T4" s="1"/>
      <c r="U4" s="24">
        <v>0.87097000000000002</v>
      </c>
      <c r="V4" s="22">
        <v>0.46</v>
      </c>
    </row>
    <row r="5" spans="1:24" x14ac:dyDescent="0.25">
      <c r="O5" s="17">
        <v>7.4999999999999997E-2</v>
      </c>
      <c r="P5">
        <v>0.06</v>
      </c>
      <c r="Q5">
        <v>2E-3</v>
      </c>
      <c r="R5" s="13">
        <f t="shared" ref="R5:R9" si="0">P5*0.114</f>
        <v>6.8399999999999997E-3</v>
      </c>
      <c r="S5" s="21">
        <f t="shared" ref="S5:S9" si="1">R5/60/$X$2/0.002/1000000</f>
        <v>3.3015149999999993E-2</v>
      </c>
      <c r="T5" s="1"/>
    </row>
    <row r="6" spans="1:24" x14ac:dyDescent="0.25">
      <c r="O6" s="17">
        <v>0.1</v>
      </c>
      <c r="P6">
        <v>0.1</v>
      </c>
      <c r="Q6">
        <v>1.6E-2</v>
      </c>
      <c r="R6" s="13">
        <f t="shared" si="0"/>
        <v>1.14E-2</v>
      </c>
      <c r="S6" s="21">
        <f t="shared" si="1"/>
        <v>5.5025249999999998E-2</v>
      </c>
      <c r="T6" s="1"/>
    </row>
    <row r="7" spans="1:24" x14ac:dyDescent="0.25">
      <c r="O7" s="17">
        <v>0.15</v>
      </c>
      <c r="P7">
        <v>0.14000000000000001</v>
      </c>
      <c r="Q7">
        <v>1.0999999999999999E-2</v>
      </c>
      <c r="R7" s="13">
        <f t="shared" si="0"/>
        <v>1.5960000000000002E-2</v>
      </c>
      <c r="S7" s="21">
        <f t="shared" si="1"/>
        <v>7.7035349999999989E-2</v>
      </c>
      <c r="T7" s="1"/>
    </row>
    <row r="8" spans="1:24" x14ac:dyDescent="0.25">
      <c r="O8" s="17">
        <v>0.2</v>
      </c>
      <c r="P8">
        <v>0.21</v>
      </c>
      <c r="Q8">
        <v>1.7000000000000001E-2</v>
      </c>
      <c r="R8" s="13">
        <f t="shared" si="0"/>
        <v>2.3939999999999999E-2</v>
      </c>
      <c r="S8" s="21">
        <f t="shared" si="1"/>
        <v>0.11555302499999999</v>
      </c>
      <c r="T8" s="1"/>
    </row>
    <row r="9" spans="1:24" x14ac:dyDescent="0.25">
      <c r="O9" s="17">
        <v>0.4</v>
      </c>
      <c r="P9">
        <v>0.34</v>
      </c>
      <c r="Q9">
        <v>8.9999999999999993E-3</v>
      </c>
      <c r="R9" s="13">
        <f t="shared" si="0"/>
        <v>3.8760000000000003E-2</v>
      </c>
      <c r="S9" s="21">
        <f t="shared" si="1"/>
        <v>0.18708584999999997</v>
      </c>
      <c r="T9" s="1"/>
    </row>
    <row r="10" spans="1:24" x14ac:dyDescent="0.25">
      <c r="O10" s="17" t="s">
        <v>43</v>
      </c>
      <c r="P10" s="19" t="s">
        <v>50</v>
      </c>
      <c r="Q10" t="s">
        <v>39</v>
      </c>
      <c r="R10" s="13"/>
      <c r="S10" s="21"/>
      <c r="T10" s="1"/>
    </row>
    <row r="11" spans="1:24" x14ac:dyDescent="0.25">
      <c r="O11" s="20">
        <v>0</v>
      </c>
      <c r="P11">
        <v>0</v>
      </c>
      <c r="Q11">
        <v>0</v>
      </c>
      <c r="R11" s="13">
        <f>P11*0.081</f>
        <v>0</v>
      </c>
      <c r="S11" s="21">
        <f>R11/60/$X$11/0.002/1000000</f>
        <v>0</v>
      </c>
      <c r="T11" s="1"/>
      <c r="U11" s="22" t="s">
        <v>54</v>
      </c>
      <c r="V11" s="22" t="s">
        <v>39</v>
      </c>
      <c r="X11">
        <v>1.2415628769030162E-6</v>
      </c>
    </row>
    <row r="12" spans="1:24" x14ac:dyDescent="0.25">
      <c r="O12" s="17">
        <v>7.4999999999999997E-2</v>
      </c>
      <c r="P12">
        <v>0.06</v>
      </c>
      <c r="Q12">
        <v>3.0000000000000001E-3</v>
      </c>
      <c r="R12" s="13">
        <f t="shared" ref="R12:R16" si="2">P12*0.081</f>
        <v>4.8599999999999997E-3</v>
      </c>
      <c r="S12" s="21">
        <f t="shared" ref="S12:S16" si="3">R12/60/$X$11/0.002/1000000</f>
        <v>3.26201763546798E-2</v>
      </c>
      <c r="T12" s="1"/>
      <c r="U12" s="24">
        <v>0.31773000000000001</v>
      </c>
      <c r="V12" s="24">
        <v>5.1499999999999997E-2</v>
      </c>
    </row>
    <row r="13" spans="1:24" x14ac:dyDescent="0.25">
      <c r="O13" s="17">
        <v>0.1</v>
      </c>
      <c r="P13">
        <v>0.09</v>
      </c>
      <c r="Q13">
        <v>3.0000000000000001E-3</v>
      </c>
      <c r="R13" s="13">
        <f t="shared" si="2"/>
        <v>7.2899999999999996E-3</v>
      </c>
      <c r="S13" s="21">
        <f t="shared" si="3"/>
        <v>4.8930264532019707E-2</v>
      </c>
      <c r="T13" s="1"/>
    </row>
    <row r="14" spans="1:24" x14ac:dyDescent="0.25">
      <c r="O14" s="17">
        <v>0.15</v>
      </c>
      <c r="P14">
        <v>0.13</v>
      </c>
      <c r="Q14">
        <v>6.0000000000000001E-3</v>
      </c>
      <c r="R14" s="13">
        <f t="shared" si="2"/>
        <v>1.0530000000000001E-2</v>
      </c>
      <c r="S14" s="21">
        <f t="shared" si="3"/>
        <v>7.0677048768472917E-2</v>
      </c>
      <c r="T14" s="1"/>
    </row>
    <row r="15" spans="1:24" x14ac:dyDescent="0.25">
      <c r="O15" s="17">
        <v>0.2</v>
      </c>
      <c r="P15">
        <v>0.15</v>
      </c>
      <c r="Q15">
        <v>2.9999999999999997E-4</v>
      </c>
      <c r="R15" s="13">
        <f t="shared" si="2"/>
        <v>1.2149999999999999E-2</v>
      </c>
      <c r="S15" s="21">
        <f t="shared" si="3"/>
        <v>8.1550440886699507E-2</v>
      </c>
      <c r="T15" s="1"/>
    </row>
    <row r="16" spans="1:24" x14ac:dyDescent="0.25">
      <c r="O16" s="17">
        <v>0.4</v>
      </c>
      <c r="P16">
        <v>0.24</v>
      </c>
      <c r="Q16">
        <v>0.02</v>
      </c>
      <c r="R16" s="13">
        <f t="shared" si="2"/>
        <v>1.9439999999999999E-2</v>
      </c>
      <c r="S16" s="21">
        <f t="shared" si="3"/>
        <v>0.1304807054187192</v>
      </c>
      <c r="T16" s="1"/>
    </row>
  </sheetData>
  <phoneticPr fontId="7" type="noConversion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5E376-5637-4240-989A-1F201ECE8F4E}">
  <dimension ref="B1:I36"/>
  <sheetViews>
    <sheetView workbookViewId="0">
      <selection activeCell="H10" sqref="H10"/>
    </sheetView>
  </sheetViews>
  <sheetFormatPr defaultColWidth="11.25" defaultRowHeight="15.75" x14ac:dyDescent="0.25"/>
  <cols>
    <col min="7" max="7" width="27.75" customWidth="1"/>
  </cols>
  <sheetData>
    <row r="1" spans="2:9" x14ac:dyDescent="0.25">
      <c r="C1" t="s">
        <v>0</v>
      </c>
    </row>
    <row r="2" spans="2:9" x14ac:dyDescent="0.25">
      <c r="B2" t="s">
        <v>1</v>
      </c>
      <c r="C2" s="1">
        <v>1.76</v>
      </c>
      <c r="G2" t="s">
        <v>2</v>
      </c>
      <c r="H2" s="1">
        <v>6220</v>
      </c>
      <c r="I2" t="s">
        <v>3</v>
      </c>
    </row>
    <row r="3" spans="2:9" x14ac:dyDescent="0.25">
      <c r="B3" t="s">
        <v>4</v>
      </c>
      <c r="C3" s="1">
        <v>0.2</v>
      </c>
      <c r="G3" t="s">
        <v>5</v>
      </c>
      <c r="H3" s="2">
        <f>C17</f>
        <v>3.7699999999999997E-2</v>
      </c>
      <c r="I3" t="s">
        <v>6</v>
      </c>
    </row>
    <row r="4" spans="2:9" x14ac:dyDescent="0.25">
      <c r="B4" t="s">
        <v>7</v>
      </c>
      <c r="C4" s="1">
        <v>0</v>
      </c>
      <c r="G4" t="s">
        <v>8</v>
      </c>
      <c r="H4" s="3">
        <f>H3/H2</f>
        <v>6.0610932475884237E-6</v>
      </c>
      <c r="I4" t="s">
        <v>9</v>
      </c>
    </row>
    <row r="5" spans="2:9" x14ac:dyDescent="0.25">
      <c r="B5" t="s">
        <v>10</v>
      </c>
      <c r="C5" s="1">
        <v>0.02</v>
      </c>
      <c r="G5" t="s">
        <v>8</v>
      </c>
      <c r="H5" s="3">
        <f>H4*1000000</f>
        <v>6.061093247588424</v>
      </c>
      <c r="I5" t="s">
        <v>11</v>
      </c>
    </row>
    <row r="6" spans="2:9" x14ac:dyDescent="0.25">
      <c r="B6" t="s">
        <v>12</v>
      </c>
      <c r="C6" s="1">
        <v>0.04</v>
      </c>
      <c r="G6" t="s">
        <v>13</v>
      </c>
      <c r="H6" s="4">
        <f>H5/1000*C9</f>
        <v>1.2485852090032154E-2</v>
      </c>
      <c r="I6" t="s">
        <v>14</v>
      </c>
    </row>
    <row r="7" spans="2:9" x14ac:dyDescent="0.25">
      <c r="B7" t="s">
        <v>15</v>
      </c>
      <c r="C7" s="1">
        <v>0</v>
      </c>
      <c r="G7" t="s">
        <v>16</v>
      </c>
      <c r="H7" s="5">
        <f>C14</f>
        <v>8.1199999999999994E-2</v>
      </c>
      <c r="I7" t="s">
        <v>17</v>
      </c>
    </row>
    <row r="8" spans="2:9" x14ac:dyDescent="0.25">
      <c r="B8" t="s">
        <v>18</v>
      </c>
      <c r="C8" s="1">
        <v>0.04</v>
      </c>
      <c r="G8" t="s">
        <v>19</v>
      </c>
      <c r="H8" s="3">
        <f>H6/H7</f>
        <v>0.15376665135507581</v>
      </c>
      <c r="I8" t="s">
        <v>20</v>
      </c>
    </row>
    <row r="9" spans="2:9" x14ac:dyDescent="0.25">
      <c r="B9" t="s">
        <v>21</v>
      </c>
      <c r="C9" s="6">
        <f>SUM(C2:C8)</f>
        <v>2.06</v>
      </c>
    </row>
    <row r="10" spans="2:9" x14ac:dyDescent="0.25">
      <c r="G10" t="s">
        <v>22</v>
      </c>
      <c r="H10" s="1"/>
    </row>
    <row r="11" spans="2:9" x14ac:dyDescent="0.25">
      <c r="B11" t="s">
        <v>23</v>
      </c>
      <c r="C11" s="7">
        <v>4.0599999999999996</v>
      </c>
      <c r="G11" t="s">
        <v>24</v>
      </c>
      <c r="H11" s="1" t="s">
        <v>25</v>
      </c>
    </row>
    <row r="12" spans="2:9" x14ac:dyDescent="0.25">
      <c r="B12" t="s">
        <v>26</v>
      </c>
      <c r="C12" s="1">
        <v>2</v>
      </c>
      <c r="G12" t="s">
        <v>27</v>
      </c>
      <c r="H12" s="1" t="s">
        <v>28</v>
      </c>
    </row>
    <row r="13" spans="2:9" x14ac:dyDescent="0.25">
      <c r="B13" t="s">
        <v>29</v>
      </c>
      <c r="C13" s="3">
        <f>C9/C8*C12</f>
        <v>103</v>
      </c>
      <c r="G13" t="s">
        <v>30</v>
      </c>
      <c r="H13" s="8" t="s">
        <v>31</v>
      </c>
    </row>
    <row r="14" spans="2:9" x14ac:dyDescent="0.25">
      <c r="B14" t="s">
        <v>32</v>
      </c>
      <c r="C14" s="9">
        <f>C11/C13*C9</f>
        <v>8.1199999999999994E-2</v>
      </c>
    </row>
    <row r="15" spans="2:9" x14ac:dyDescent="0.25">
      <c r="G15" s="10" t="s">
        <v>13</v>
      </c>
      <c r="H15" s="11">
        <f>H6</f>
        <v>1.2485852090032154E-2</v>
      </c>
      <c r="I15" s="10" t="s">
        <v>14</v>
      </c>
    </row>
    <row r="16" spans="2:9" x14ac:dyDescent="0.25">
      <c r="B16" t="s">
        <v>33</v>
      </c>
      <c r="G16" s="12" t="s">
        <v>19</v>
      </c>
      <c r="H16" s="11">
        <f>H15/C8*C12</f>
        <v>0.62429260450160773</v>
      </c>
      <c r="I16" s="12" t="s">
        <v>34</v>
      </c>
    </row>
    <row r="17" spans="2:9" x14ac:dyDescent="0.25">
      <c r="B17" t="s">
        <v>35</v>
      </c>
      <c r="C17" s="13">
        <v>3.7699999999999997E-2</v>
      </c>
      <c r="G17" s="10" t="s">
        <v>19</v>
      </c>
      <c r="H17" s="14">
        <f>H8</f>
        <v>0.15376665135507581</v>
      </c>
      <c r="I17" s="10" t="s">
        <v>20</v>
      </c>
    </row>
    <row r="18" spans="2:9" x14ac:dyDescent="0.25">
      <c r="B18" t="s">
        <v>36</v>
      </c>
      <c r="C18" s="13">
        <v>3.7600000000000001E-2</v>
      </c>
      <c r="G18" s="10" t="s">
        <v>37</v>
      </c>
      <c r="H18" s="14" t="e">
        <f>#REF!</f>
        <v>#REF!</v>
      </c>
      <c r="I18" s="10" t="s">
        <v>20</v>
      </c>
    </row>
    <row r="19" spans="2:9" x14ac:dyDescent="0.25">
      <c r="B19" t="s">
        <v>38</v>
      </c>
      <c r="C19" s="3">
        <f>AVERAGE(C17:C18)</f>
        <v>3.7650000000000003E-2</v>
      </c>
    </row>
    <row r="20" spans="2:9" x14ac:dyDescent="0.25">
      <c r="B20" t="s">
        <v>37</v>
      </c>
      <c r="C20" s="15">
        <f>STDEV(C17:C18)</f>
        <v>7.0710678118651867E-5</v>
      </c>
      <c r="G20" t="s">
        <v>2</v>
      </c>
      <c r="H20" s="1">
        <v>6220</v>
      </c>
      <c r="I20" t="s">
        <v>3</v>
      </c>
    </row>
    <row r="21" spans="2:9" x14ac:dyDescent="0.25">
      <c r="G21" t="s">
        <v>5</v>
      </c>
      <c r="H21" s="2">
        <f>C18</f>
        <v>3.7600000000000001E-2</v>
      </c>
      <c r="I21" t="s">
        <v>6</v>
      </c>
    </row>
    <row r="22" spans="2:9" x14ac:dyDescent="0.25">
      <c r="G22" t="s">
        <v>8</v>
      </c>
      <c r="H22" s="3">
        <f>H21/H20</f>
        <v>6.0450160771704183E-6</v>
      </c>
      <c r="I22" t="s">
        <v>9</v>
      </c>
    </row>
    <row r="23" spans="2:9" x14ac:dyDescent="0.25">
      <c r="G23" t="s">
        <v>8</v>
      </c>
      <c r="H23" s="3">
        <f>H22*1000000</f>
        <v>6.045016077170418</v>
      </c>
      <c r="I23" t="s">
        <v>11</v>
      </c>
    </row>
    <row r="24" spans="2:9" x14ac:dyDescent="0.25">
      <c r="G24" t="s">
        <v>13</v>
      </c>
      <c r="H24" s="4">
        <f>H23/1000*C9</f>
        <v>1.2452733118971061E-2</v>
      </c>
      <c r="I24" t="s">
        <v>14</v>
      </c>
    </row>
    <row r="25" spans="2:9" x14ac:dyDescent="0.25">
      <c r="G25" t="s">
        <v>16</v>
      </c>
      <c r="H25" s="5">
        <f>C14</f>
        <v>8.1199999999999994E-2</v>
      </c>
      <c r="I25" t="s">
        <v>17</v>
      </c>
    </row>
    <row r="26" spans="2:9" x14ac:dyDescent="0.25">
      <c r="G26" t="s">
        <v>19</v>
      </c>
      <c r="H26" s="3">
        <f>H24/H25</f>
        <v>0.15335878225333821</v>
      </c>
      <c r="I26" t="s">
        <v>20</v>
      </c>
    </row>
    <row r="28" spans="2:9" x14ac:dyDescent="0.25">
      <c r="G28" s="10" t="s">
        <v>13</v>
      </c>
      <c r="H28" s="11">
        <f>H24</f>
        <v>1.2452733118971061E-2</v>
      </c>
      <c r="I28" s="10" t="s">
        <v>14</v>
      </c>
    </row>
    <row r="29" spans="2:9" x14ac:dyDescent="0.25">
      <c r="G29" s="12" t="s">
        <v>19</v>
      </c>
      <c r="H29" s="11">
        <f>H28/C8*C12</f>
        <v>0.622636655948553</v>
      </c>
      <c r="I29" s="12" t="s">
        <v>34</v>
      </c>
    </row>
    <row r="30" spans="2:9" x14ac:dyDescent="0.25">
      <c r="G30" s="10" t="s">
        <v>19</v>
      </c>
      <c r="H30" s="14">
        <f>H26</f>
        <v>0.15335878225333821</v>
      </c>
      <c r="I30" s="10" t="s">
        <v>20</v>
      </c>
    </row>
    <row r="31" spans="2:9" x14ac:dyDescent="0.25">
      <c r="G31" s="10" t="s">
        <v>37</v>
      </c>
      <c r="H31" s="14">
        <f>H42</f>
        <v>0</v>
      </c>
      <c r="I31" s="10" t="s">
        <v>20</v>
      </c>
    </row>
    <row r="33" spans="7:8" x14ac:dyDescent="0.25">
      <c r="G33" s="10" t="s">
        <v>39</v>
      </c>
      <c r="H33" s="11">
        <f>STDEV(H16,H29)</f>
        <v>1.1709324511610518E-3</v>
      </c>
    </row>
    <row r="34" spans="7:8" x14ac:dyDescent="0.25">
      <c r="G34" s="10" t="s">
        <v>40</v>
      </c>
      <c r="H34" s="14">
        <f>AVERAGE(H16,H29)</f>
        <v>0.62346463022508036</v>
      </c>
    </row>
    <row r="35" spans="7:8" x14ac:dyDescent="0.25">
      <c r="G35" s="10" t="s">
        <v>41</v>
      </c>
      <c r="H35" s="16">
        <f>AVERAGE(H30,H17)</f>
        <v>0.15356271680420702</v>
      </c>
    </row>
    <row r="36" spans="7:8" x14ac:dyDescent="0.25">
      <c r="G36" s="10" t="s">
        <v>42</v>
      </c>
      <c r="H36">
        <f>STDEV(H17,H30)</f>
        <v>2.8840700767511978E-4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06B5A-C0CF-714F-83C0-D5F9339E3227}">
  <dimension ref="B1:I36"/>
  <sheetViews>
    <sheetView workbookViewId="0">
      <selection activeCell="H10" sqref="H10"/>
    </sheetView>
  </sheetViews>
  <sheetFormatPr defaultColWidth="11.25" defaultRowHeight="15.75" x14ac:dyDescent="0.25"/>
  <cols>
    <col min="7" max="7" width="27.75" customWidth="1"/>
  </cols>
  <sheetData>
    <row r="1" spans="2:9" x14ac:dyDescent="0.25">
      <c r="C1" t="s">
        <v>0</v>
      </c>
    </row>
    <row r="2" spans="2:9" x14ac:dyDescent="0.25">
      <c r="B2" t="s">
        <v>1</v>
      </c>
      <c r="C2" s="1">
        <v>1.76</v>
      </c>
      <c r="G2" t="s">
        <v>2</v>
      </c>
      <c r="H2" s="1">
        <v>6220</v>
      </c>
      <c r="I2" t="s">
        <v>3</v>
      </c>
    </row>
    <row r="3" spans="2:9" x14ac:dyDescent="0.25">
      <c r="B3" t="s">
        <v>4</v>
      </c>
      <c r="C3" s="1">
        <v>0.2</v>
      </c>
      <c r="G3" t="s">
        <v>5</v>
      </c>
      <c r="H3" s="2">
        <f>C17</f>
        <v>6.2899999999999998E-2</v>
      </c>
      <c r="I3" t="s">
        <v>6</v>
      </c>
    </row>
    <row r="4" spans="2:9" x14ac:dyDescent="0.25">
      <c r="B4" t="s">
        <v>7</v>
      </c>
      <c r="C4" s="1">
        <v>0</v>
      </c>
      <c r="G4" t="s">
        <v>8</v>
      </c>
      <c r="H4" s="3">
        <f>H3/H2</f>
        <v>1.0112540192926044E-5</v>
      </c>
      <c r="I4" t="s">
        <v>9</v>
      </c>
    </row>
    <row r="5" spans="2:9" x14ac:dyDescent="0.25">
      <c r="B5" t="s">
        <v>10</v>
      </c>
      <c r="C5" s="1">
        <v>0.02</v>
      </c>
      <c r="G5" t="s">
        <v>8</v>
      </c>
      <c r="H5" s="3">
        <f>H4*1000000</f>
        <v>10.112540192926044</v>
      </c>
      <c r="I5" t="s">
        <v>11</v>
      </c>
    </row>
    <row r="6" spans="2:9" x14ac:dyDescent="0.25">
      <c r="B6" t="s">
        <v>12</v>
      </c>
      <c r="C6" s="1">
        <v>0.08</v>
      </c>
      <c r="G6" t="s">
        <v>13</v>
      </c>
      <c r="H6" s="4">
        <f>H5/1000*C9</f>
        <v>2.1034083601286172E-2</v>
      </c>
      <c r="I6" t="s">
        <v>14</v>
      </c>
    </row>
    <row r="7" spans="2:9" x14ac:dyDescent="0.25">
      <c r="B7" t="s">
        <v>15</v>
      </c>
      <c r="C7" s="1">
        <v>0</v>
      </c>
      <c r="G7" t="s">
        <v>16</v>
      </c>
      <c r="H7" s="5">
        <f>C14</f>
        <v>8.1199999999999994E-2</v>
      </c>
      <c r="I7" t="s">
        <v>17</v>
      </c>
    </row>
    <row r="8" spans="2:9" x14ac:dyDescent="0.25">
      <c r="B8" t="s">
        <v>18</v>
      </c>
      <c r="C8" s="1">
        <v>0.02</v>
      </c>
      <c r="G8" t="s">
        <v>19</v>
      </c>
      <c r="H8" s="3">
        <f>H6/H7</f>
        <v>0.25904043843948488</v>
      </c>
      <c r="I8" t="s">
        <v>20</v>
      </c>
    </row>
    <row r="9" spans="2:9" x14ac:dyDescent="0.25">
      <c r="B9" t="s">
        <v>21</v>
      </c>
      <c r="C9" s="6">
        <f>SUM(C2:C8)</f>
        <v>2.08</v>
      </c>
    </row>
    <row r="10" spans="2:9" x14ac:dyDescent="0.25">
      <c r="G10" t="s">
        <v>22</v>
      </c>
      <c r="H10" s="1"/>
    </row>
    <row r="11" spans="2:9" x14ac:dyDescent="0.25">
      <c r="B11" t="s">
        <v>23</v>
      </c>
      <c r="C11" s="7">
        <v>4.0599999999999996</v>
      </c>
      <c r="G11" t="s">
        <v>24</v>
      </c>
      <c r="H11" s="1" t="s">
        <v>25</v>
      </c>
    </row>
    <row r="12" spans="2:9" x14ac:dyDescent="0.25">
      <c r="B12" t="s">
        <v>26</v>
      </c>
      <c r="C12" s="1">
        <v>1</v>
      </c>
      <c r="G12" t="s">
        <v>27</v>
      </c>
      <c r="H12" s="1" t="s">
        <v>28</v>
      </c>
    </row>
    <row r="13" spans="2:9" x14ac:dyDescent="0.25">
      <c r="B13" t="s">
        <v>29</v>
      </c>
      <c r="C13" s="3">
        <f>C9/C8*C12</f>
        <v>104</v>
      </c>
      <c r="G13" t="s">
        <v>30</v>
      </c>
      <c r="H13" s="8" t="s">
        <v>31</v>
      </c>
    </row>
    <row r="14" spans="2:9" x14ac:dyDescent="0.25">
      <c r="B14" t="s">
        <v>32</v>
      </c>
      <c r="C14" s="9">
        <f>C11/C13*C9</f>
        <v>8.1199999999999994E-2</v>
      </c>
    </row>
    <row r="15" spans="2:9" x14ac:dyDescent="0.25">
      <c r="C15" s="23">
        <f>C14/31443/1000</f>
        <v>2.5824507839582735E-9</v>
      </c>
      <c r="D15" t="s">
        <v>55</v>
      </c>
      <c r="E15" s="23">
        <f>C15/C9*1000</f>
        <v>1.2415628769030162E-6</v>
      </c>
      <c r="F15" t="s">
        <v>56</v>
      </c>
      <c r="G15" s="10" t="s">
        <v>13</v>
      </c>
      <c r="H15" s="11">
        <f>H6</f>
        <v>2.1034083601286172E-2</v>
      </c>
      <c r="I15" s="10" t="s">
        <v>14</v>
      </c>
    </row>
    <row r="16" spans="2:9" x14ac:dyDescent="0.25">
      <c r="B16" t="s">
        <v>33</v>
      </c>
      <c r="G16" s="12" t="s">
        <v>19</v>
      </c>
      <c r="H16" s="11">
        <f>H15/C8*C12</f>
        <v>1.0517041800643085</v>
      </c>
      <c r="I16" s="12" t="s">
        <v>34</v>
      </c>
    </row>
    <row r="17" spans="2:9" x14ac:dyDescent="0.25">
      <c r="B17" t="s">
        <v>35</v>
      </c>
      <c r="C17" s="13">
        <v>6.2899999999999998E-2</v>
      </c>
      <c r="G17" s="10" t="s">
        <v>19</v>
      </c>
      <c r="H17" s="14">
        <f>H8</f>
        <v>0.25904043843948488</v>
      </c>
      <c r="I17" s="10" t="s">
        <v>20</v>
      </c>
    </row>
    <row r="18" spans="2:9" x14ac:dyDescent="0.25">
      <c r="B18" t="s">
        <v>36</v>
      </c>
      <c r="C18" s="13">
        <v>5.45E-2</v>
      </c>
      <c r="G18" s="10" t="s">
        <v>37</v>
      </c>
      <c r="H18" s="14" t="e">
        <f>#REF!</f>
        <v>#REF!</v>
      </c>
      <c r="I18" s="10" t="s">
        <v>20</v>
      </c>
    </row>
    <row r="19" spans="2:9" x14ac:dyDescent="0.25">
      <c r="B19" t="s">
        <v>38</v>
      </c>
      <c r="C19" s="3">
        <f>AVERAGE(C17:C18)</f>
        <v>5.8700000000000002E-2</v>
      </c>
    </row>
    <row r="20" spans="2:9" x14ac:dyDescent="0.25">
      <c r="B20" t="s">
        <v>37</v>
      </c>
      <c r="C20" s="15">
        <f>STDEV(C17:C18)</f>
        <v>5.9396969619669978E-3</v>
      </c>
      <c r="G20" t="s">
        <v>2</v>
      </c>
      <c r="H20" s="1">
        <v>6220</v>
      </c>
      <c r="I20" t="s">
        <v>3</v>
      </c>
    </row>
    <row r="21" spans="2:9" x14ac:dyDescent="0.25">
      <c r="G21" t="s">
        <v>5</v>
      </c>
      <c r="H21" s="2">
        <f>C18</f>
        <v>5.45E-2</v>
      </c>
      <c r="I21" t="s">
        <v>6</v>
      </c>
    </row>
    <row r="22" spans="2:9" x14ac:dyDescent="0.25">
      <c r="G22" t="s">
        <v>8</v>
      </c>
      <c r="H22" s="3">
        <f>H21/H20</f>
        <v>8.7620578778135056E-6</v>
      </c>
      <c r="I22" t="s">
        <v>9</v>
      </c>
    </row>
    <row r="23" spans="2:9" x14ac:dyDescent="0.25">
      <c r="G23" t="s">
        <v>8</v>
      </c>
      <c r="H23" s="3">
        <f>H22*1000000</f>
        <v>8.7620578778135059</v>
      </c>
      <c r="I23" t="s">
        <v>11</v>
      </c>
    </row>
    <row r="24" spans="2:9" x14ac:dyDescent="0.25">
      <c r="G24" t="s">
        <v>13</v>
      </c>
      <c r="H24" s="4">
        <f>H23/1000*C9</f>
        <v>1.8225080385852094E-2</v>
      </c>
      <c r="I24" t="s">
        <v>14</v>
      </c>
    </row>
    <row r="25" spans="2:9" x14ac:dyDescent="0.25">
      <c r="G25" t="s">
        <v>16</v>
      </c>
      <c r="H25" s="5">
        <f>C14</f>
        <v>8.1199999999999994E-2</v>
      </c>
      <c r="I25" t="s">
        <v>17</v>
      </c>
    </row>
    <row r="26" spans="2:9" x14ac:dyDescent="0.25">
      <c r="G26" t="s">
        <v>19</v>
      </c>
      <c r="H26" s="3">
        <f>H24/H25</f>
        <v>0.22444680278142976</v>
      </c>
      <c r="I26" t="s">
        <v>20</v>
      </c>
    </row>
    <row r="28" spans="2:9" x14ac:dyDescent="0.25">
      <c r="G28" s="10" t="s">
        <v>13</v>
      </c>
      <c r="H28" s="11">
        <f>H24</f>
        <v>1.8225080385852094E-2</v>
      </c>
      <c r="I28" s="10" t="s">
        <v>14</v>
      </c>
    </row>
    <row r="29" spans="2:9" x14ac:dyDescent="0.25">
      <c r="G29" s="12" t="s">
        <v>19</v>
      </c>
      <c r="H29" s="11">
        <f>H28/C8*C12</f>
        <v>0.91125401929260474</v>
      </c>
      <c r="I29" s="12" t="s">
        <v>34</v>
      </c>
    </row>
    <row r="30" spans="2:9" x14ac:dyDescent="0.25">
      <c r="G30" s="10" t="s">
        <v>19</v>
      </c>
      <c r="H30" s="14">
        <f>H26</f>
        <v>0.22444680278142976</v>
      </c>
      <c r="I30" s="10" t="s">
        <v>20</v>
      </c>
    </row>
    <row r="31" spans="2:9" x14ac:dyDescent="0.25">
      <c r="G31" s="10" t="s">
        <v>37</v>
      </c>
      <c r="H31" s="14">
        <f>H42</f>
        <v>0</v>
      </c>
      <c r="I31" s="10" t="s">
        <v>20</v>
      </c>
    </row>
    <row r="33" spans="7:8" x14ac:dyDescent="0.25">
      <c r="G33" s="10" t="s">
        <v>39</v>
      </c>
      <c r="H33" s="11">
        <f>STDEV(H16,H29)</f>
        <v>9.9313261100412581E-2</v>
      </c>
    </row>
    <row r="34" spans="7:8" x14ac:dyDescent="0.25">
      <c r="G34" s="10" t="s">
        <v>40</v>
      </c>
      <c r="H34" s="14">
        <f>AVERAGE(H16,H29)</f>
        <v>0.98147909967845659</v>
      </c>
    </row>
    <row r="35" spans="7:8" x14ac:dyDescent="0.25">
      <c r="G35" s="10" t="s">
        <v>41</v>
      </c>
      <c r="H35" s="16">
        <f>AVERAGE(H30,H17)</f>
        <v>0.24174362061045732</v>
      </c>
    </row>
    <row r="36" spans="7:8" x14ac:dyDescent="0.25">
      <c r="G36" s="10" t="s">
        <v>42</v>
      </c>
      <c r="H36">
        <f>STDEV(H17,H30)</f>
        <v>2.4461394359707532E-2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F7D7C-F0C1-1A4C-B887-D40BABC6043E}">
  <dimension ref="B1:I36"/>
  <sheetViews>
    <sheetView tabSelected="1" workbookViewId="0">
      <selection activeCell="H10" sqref="H10"/>
    </sheetView>
  </sheetViews>
  <sheetFormatPr defaultColWidth="11.25" defaultRowHeight="15.75" x14ac:dyDescent="0.25"/>
  <cols>
    <col min="7" max="7" width="27.75" customWidth="1"/>
  </cols>
  <sheetData>
    <row r="1" spans="2:9" x14ac:dyDescent="0.25">
      <c r="C1" t="s">
        <v>0</v>
      </c>
    </row>
    <row r="2" spans="2:9" x14ac:dyDescent="0.25">
      <c r="B2" t="s">
        <v>1</v>
      </c>
      <c r="C2" s="1">
        <v>1.76</v>
      </c>
      <c r="G2" t="s">
        <v>2</v>
      </c>
      <c r="H2" s="1">
        <v>6220</v>
      </c>
      <c r="I2" t="s">
        <v>3</v>
      </c>
    </row>
    <row r="3" spans="2:9" x14ac:dyDescent="0.25">
      <c r="B3" t="s">
        <v>4</v>
      </c>
      <c r="C3" s="1">
        <v>0.2</v>
      </c>
      <c r="G3" t="s">
        <v>5</v>
      </c>
      <c r="H3" s="2">
        <f>C17</f>
        <v>3.1899999999999998E-2</v>
      </c>
      <c r="I3" t="s">
        <v>6</v>
      </c>
    </row>
    <row r="4" spans="2:9" x14ac:dyDescent="0.25">
      <c r="B4" t="s">
        <v>7</v>
      </c>
      <c r="C4" s="1">
        <v>0</v>
      </c>
      <c r="G4" t="s">
        <v>8</v>
      </c>
      <c r="H4" s="3">
        <f>H3/H2</f>
        <v>5.1286173633440511E-6</v>
      </c>
      <c r="I4" t="s">
        <v>9</v>
      </c>
    </row>
    <row r="5" spans="2:9" x14ac:dyDescent="0.25">
      <c r="B5" t="s">
        <v>10</v>
      </c>
      <c r="C5" s="1">
        <v>0.02</v>
      </c>
      <c r="G5" t="s">
        <v>8</v>
      </c>
      <c r="H5" s="3">
        <f>H4*1000000</f>
        <v>5.128617363344051</v>
      </c>
      <c r="I5" t="s">
        <v>11</v>
      </c>
    </row>
    <row r="6" spans="2:9" x14ac:dyDescent="0.25">
      <c r="B6" t="s">
        <v>12</v>
      </c>
      <c r="C6" s="1">
        <v>0.04</v>
      </c>
      <c r="G6" t="s">
        <v>13</v>
      </c>
      <c r="H6" s="4">
        <f>H5/1000*C9</f>
        <v>1.0564951768488746E-2</v>
      </c>
      <c r="I6" t="s">
        <v>14</v>
      </c>
    </row>
    <row r="7" spans="2:9" x14ac:dyDescent="0.25">
      <c r="B7" t="s">
        <v>15</v>
      </c>
      <c r="C7" s="1">
        <v>0</v>
      </c>
      <c r="G7" t="s">
        <v>16</v>
      </c>
      <c r="H7" s="5">
        <f>C14</f>
        <v>0.34</v>
      </c>
      <c r="I7" t="s">
        <v>17</v>
      </c>
    </row>
    <row r="8" spans="2:9" x14ac:dyDescent="0.25">
      <c r="B8" t="s">
        <v>18</v>
      </c>
      <c r="C8" s="1">
        <v>0.04</v>
      </c>
      <c r="G8" t="s">
        <v>19</v>
      </c>
      <c r="H8" s="3">
        <f>H6/H7</f>
        <v>3.1073387554378662E-2</v>
      </c>
      <c r="I8" t="s">
        <v>20</v>
      </c>
    </row>
    <row r="9" spans="2:9" x14ac:dyDescent="0.25">
      <c r="B9" t="s">
        <v>21</v>
      </c>
      <c r="C9" s="6">
        <f>SUM(C2:C8)</f>
        <v>2.06</v>
      </c>
    </row>
    <row r="10" spans="2:9" x14ac:dyDescent="0.25">
      <c r="G10" t="s">
        <v>22</v>
      </c>
      <c r="H10" s="1"/>
    </row>
    <row r="11" spans="2:9" x14ac:dyDescent="0.25">
      <c r="B11" t="s">
        <v>23</v>
      </c>
      <c r="C11" s="7">
        <v>8.5</v>
      </c>
      <c r="G11" t="s">
        <v>24</v>
      </c>
      <c r="H11" s="1" t="s">
        <v>25</v>
      </c>
    </row>
    <row r="12" spans="2:9" x14ac:dyDescent="0.25">
      <c r="B12" t="s">
        <v>26</v>
      </c>
      <c r="C12" s="1">
        <v>1</v>
      </c>
      <c r="G12" t="s">
        <v>27</v>
      </c>
      <c r="H12" s="1" t="s">
        <v>28</v>
      </c>
    </row>
    <row r="13" spans="2:9" x14ac:dyDescent="0.25">
      <c r="B13" t="s">
        <v>29</v>
      </c>
      <c r="C13" s="3">
        <f>C9/C8*C12</f>
        <v>51.5</v>
      </c>
      <c r="G13" t="s">
        <v>30</v>
      </c>
      <c r="H13" s="8" t="s">
        <v>31</v>
      </c>
    </row>
    <row r="14" spans="2:9" x14ac:dyDescent="0.25">
      <c r="B14" t="s">
        <v>32</v>
      </c>
      <c r="C14" s="9">
        <f>C11/C13*C9</f>
        <v>0.34</v>
      </c>
    </row>
    <row r="15" spans="2:9" x14ac:dyDescent="0.25">
      <c r="G15" s="10" t="s">
        <v>13</v>
      </c>
      <c r="H15" s="11">
        <f>H6</f>
        <v>1.0564951768488746E-2</v>
      </c>
      <c r="I15" s="10" t="s">
        <v>14</v>
      </c>
    </row>
    <row r="16" spans="2:9" x14ac:dyDescent="0.25">
      <c r="B16" t="s">
        <v>33</v>
      </c>
      <c r="G16" s="12" t="s">
        <v>19</v>
      </c>
      <c r="H16" s="11">
        <f>H15/C8*C12</f>
        <v>0.26412379421221865</v>
      </c>
      <c r="I16" s="12" t="s">
        <v>34</v>
      </c>
    </row>
    <row r="17" spans="2:9" x14ac:dyDescent="0.25">
      <c r="B17" t="s">
        <v>35</v>
      </c>
      <c r="C17" s="13">
        <v>3.1899999999999998E-2</v>
      </c>
      <c r="G17" s="10" t="s">
        <v>19</v>
      </c>
      <c r="H17" s="14">
        <f>H8</f>
        <v>3.1073387554378662E-2</v>
      </c>
      <c r="I17" s="10" t="s">
        <v>20</v>
      </c>
    </row>
    <row r="18" spans="2:9" x14ac:dyDescent="0.25">
      <c r="B18" t="s">
        <v>36</v>
      </c>
      <c r="C18" s="13">
        <v>2.92E-2</v>
      </c>
      <c r="G18" s="10" t="s">
        <v>37</v>
      </c>
      <c r="H18" s="14" t="e">
        <f>#REF!</f>
        <v>#REF!</v>
      </c>
      <c r="I18" s="10" t="s">
        <v>20</v>
      </c>
    </row>
    <row r="19" spans="2:9" x14ac:dyDescent="0.25">
      <c r="B19" t="s">
        <v>38</v>
      </c>
      <c r="C19" s="3">
        <f>AVERAGE(C17:C18)</f>
        <v>3.0550000000000001E-2</v>
      </c>
    </row>
    <row r="20" spans="2:9" x14ac:dyDescent="0.25">
      <c r="B20" t="s">
        <v>37</v>
      </c>
      <c r="C20" s="15">
        <f>STDEV(C17:C18)</f>
        <v>1.9091883092036766E-3</v>
      </c>
      <c r="G20" t="s">
        <v>2</v>
      </c>
      <c r="H20" s="1">
        <v>6220</v>
      </c>
      <c r="I20" t="s">
        <v>3</v>
      </c>
    </row>
    <row r="21" spans="2:9" x14ac:dyDescent="0.25">
      <c r="G21" t="s">
        <v>5</v>
      </c>
      <c r="H21" s="2">
        <f>C18</f>
        <v>2.92E-2</v>
      </c>
      <c r="I21" t="s">
        <v>6</v>
      </c>
    </row>
    <row r="22" spans="2:9" x14ac:dyDescent="0.25">
      <c r="G22" t="s">
        <v>8</v>
      </c>
      <c r="H22" s="3">
        <f>H21/H20</f>
        <v>4.6945337620578777E-6</v>
      </c>
      <c r="I22" t="s">
        <v>9</v>
      </c>
    </row>
    <row r="23" spans="2:9" x14ac:dyDescent="0.25">
      <c r="G23" t="s">
        <v>8</v>
      </c>
      <c r="H23" s="3">
        <f>H22*1000000</f>
        <v>4.694533762057878</v>
      </c>
      <c r="I23" t="s">
        <v>11</v>
      </c>
    </row>
    <row r="24" spans="2:9" x14ac:dyDescent="0.25">
      <c r="G24" t="s">
        <v>13</v>
      </c>
      <c r="H24" s="4">
        <f>H23/1000*C9</f>
        <v>9.6707395498392273E-3</v>
      </c>
      <c r="I24" t="s">
        <v>14</v>
      </c>
    </row>
    <row r="25" spans="2:9" x14ac:dyDescent="0.25">
      <c r="G25" t="s">
        <v>16</v>
      </c>
      <c r="H25" s="5">
        <f>C14</f>
        <v>0.34</v>
      </c>
      <c r="I25" t="s">
        <v>17</v>
      </c>
    </row>
    <row r="26" spans="2:9" x14ac:dyDescent="0.25">
      <c r="G26" t="s">
        <v>19</v>
      </c>
      <c r="H26" s="3">
        <f>H24/H25</f>
        <v>2.8443351617174196E-2</v>
      </c>
      <c r="I26" t="s">
        <v>20</v>
      </c>
    </row>
    <row r="28" spans="2:9" x14ac:dyDescent="0.25">
      <c r="G28" s="10" t="s">
        <v>13</v>
      </c>
      <c r="H28" s="11">
        <f>H24</f>
        <v>9.6707395498392273E-3</v>
      </c>
      <c r="I28" s="10" t="s">
        <v>14</v>
      </c>
    </row>
    <row r="29" spans="2:9" x14ac:dyDescent="0.25">
      <c r="G29" s="12" t="s">
        <v>19</v>
      </c>
      <c r="H29" s="11">
        <f>H28/C8*C12</f>
        <v>0.24176848874598067</v>
      </c>
      <c r="I29" s="12" t="s">
        <v>34</v>
      </c>
    </row>
    <row r="30" spans="2:9" x14ac:dyDescent="0.25">
      <c r="G30" s="10" t="s">
        <v>19</v>
      </c>
      <c r="H30" s="14">
        <f>H26</f>
        <v>2.8443351617174196E-2</v>
      </c>
      <c r="I30" s="10" t="s">
        <v>20</v>
      </c>
    </row>
    <row r="31" spans="2:9" x14ac:dyDescent="0.25">
      <c r="G31" s="10" t="s">
        <v>37</v>
      </c>
      <c r="H31" s="14">
        <f>H42</f>
        <v>0</v>
      </c>
      <c r="I31" s="10" t="s">
        <v>20</v>
      </c>
    </row>
    <row r="33" spans="7:8" x14ac:dyDescent="0.25">
      <c r="G33" s="10" t="s">
        <v>39</v>
      </c>
      <c r="H33" s="11">
        <f>STDEV(H16,H29)</f>
        <v>1.5807588090673574E-2</v>
      </c>
    </row>
    <row r="34" spans="7:8" x14ac:dyDescent="0.25">
      <c r="G34" s="10" t="s">
        <v>40</v>
      </c>
      <c r="H34" s="14">
        <f>AVERAGE(H16,H29)</f>
        <v>0.25294614147909966</v>
      </c>
    </row>
    <row r="35" spans="7:8" x14ac:dyDescent="0.25">
      <c r="G35" s="10" t="s">
        <v>41</v>
      </c>
      <c r="H35" s="16">
        <f>AVERAGE(H30,H17)</f>
        <v>2.9758369585776427E-2</v>
      </c>
    </row>
    <row r="36" spans="7:8" x14ac:dyDescent="0.25">
      <c r="G36" s="10" t="s">
        <v>42</v>
      </c>
      <c r="H36">
        <f>STDEV(H17,H30)</f>
        <v>1.8597162459615948E-3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03BD-9E4B-6947-9189-9E70EDB09A7A}">
  <dimension ref="B1:I36"/>
  <sheetViews>
    <sheetView workbookViewId="0">
      <selection activeCell="H10" sqref="H10"/>
    </sheetView>
  </sheetViews>
  <sheetFormatPr defaultColWidth="11.25" defaultRowHeight="15.75" x14ac:dyDescent="0.25"/>
  <cols>
    <col min="7" max="7" width="27.75" customWidth="1"/>
  </cols>
  <sheetData>
    <row r="1" spans="2:9" x14ac:dyDescent="0.25">
      <c r="C1" t="s">
        <v>0</v>
      </c>
    </row>
    <row r="2" spans="2:9" x14ac:dyDescent="0.25">
      <c r="B2" t="s">
        <v>1</v>
      </c>
      <c r="C2" s="1">
        <v>1.76</v>
      </c>
      <c r="G2" t="s">
        <v>2</v>
      </c>
      <c r="H2" s="1">
        <v>6220</v>
      </c>
      <c r="I2" t="s">
        <v>3</v>
      </c>
    </row>
    <row r="3" spans="2:9" x14ac:dyDescent="0.25">
      <c r="B3" t="s">
        <v>4</v>
      </c>
      <c r="C3" s="1">
        <v>0.2</v>
      </c>
      <c r="G3" t="s">
        <v>5</v>
      </c>
      <c r="H3" s="2">
        <f>C17</f>
        <v>4.5600000000000002E-2</v>
      </c>
      <c r="I3" t="s">
        <v>6</v>
      </c>
    </row>
    <row r="4" spans="2:9" x14ac:dyDescent="0.25">
      <c r="B4" t="s">
        <v>7</v>
      </c>
      <c r="C4" s="1">
        <v>0</v>
      </c>
      <c r="G4" t="s">
        <v>8</v>
      </c>
      <c r="H4" s="3">
        <f>H3/H2</f>
        <v>7.331189710610933E-6</v>
      </c>
      <c r="I4" t="s">
        <v>9</v>
      </c>
    </row>
    <row r="5" spans="2:9" x14ac:dyDescent="0.25">
      <c r="B5" t="s">
        <v>10</v>
      </c>
      <c r="C5" s="1">
        <v>0.02</v>
      </c>
      <c r="G5" t="s">
        <v>8</v>
      </c>
      <c r="H5" s="3">
        <f>H4*1000000</f>
        <v>7.3311897106109329</v>
      </c>
      <c r="I5" t="s">
        <v>11</v>
      </c>
    </row>
    <row r="6" spans="2:9" x14ac:dyDescent="0.25">
      <c r="B6" t="s">
        <v>12</v>
      </c>
      <c r="C6" s="1">
        <v>0.02</v>
      </c>
      <c r="G6" t="s">
        <v>13</v>
      </c>
      <c r="H6" s="4">
        <f>H5/1000*C9</f>
        <v>1.4955627009646304E-2</v>
      </c>
      <c r="I6" t="s">
        <v>14</v>
      </c>
    </row>
    <row r="7" spans="2:9" x14ac:dyDescent="0.25">
      <c r="B7" t="s">
        <v>15</v>
      </c>
      <c r="C7" s="1">
        <v>0</v>
      </c>
      <c r="G7" t="s">
        <v>16</v>
      </c>
      <c r="H7" s="5">
        <f>C14</f>
        <v>0.22800000000000001</v>
      </c>
      <c r="I7" t="s">
        <v>17</v>
      </c>
    </row>
    <row r="8" spans="2:9" x14ac:dyDescent="0.25">
      <c r="B8" t="s">
        <v>18</v>
      </c>
      <c r="C8" s="1">
        <v>0.04</v>
      </c>
      <c r="G8" t="s">
        <v>19</v>
      </c>
      <c r="H8" s="3">
        <f>H6/H7</f>
        <v>6.5594855305466243E-2</v>
      </c>
      <c r="I8" t="s">
        <v>20</v>
      </c>
    </row>
    <row r="9" spans="2:9" x14ac:dyDescent="0.25">
      <c r="B9" t="s">
        <v>21</v>
      </c>
      <c r="C9" s="6">
        <f>SUM(C2:C8)</f>
        <v>2.04</v>
      </c>
    </row>
    <row r="10" spans="2:9" x14ac:dyDescent="0.25">
      <c r="G10" t="s">
        <v>22</v>
      </c>
      <c r="H10" s="1"/>
    </row>
    <row r="11" spans="2:9" x14ac:dyDescent="0.25">
      <c r="B11" t="s">
        <v>23</v>
      </c>
      <c r="C11" s="7">
        <v>5.7</v>
      </c>
      <c r="G11" t="s">
        <v>24</v>
      </c>
      <c r="H11" s="1" t="s">
        <v>25</v>
      </c>
    </row>
    <row r="12" spans="2:9" x14ac:dyDescent="0.25">
      <c r="B12" t="s">
        <v>26</v>
      </c>
      <c r="C12" s="1">
        <v>1</v>
      </c>
      <c r="G12" t="s">
        <v>27</v>
      </c>
      <c r="H12" s="1" t="s">
        <v>28</v>
      </c>
    </row>
    <row r="13" spans="2:9" x14ac:dyDescent="0.25">
      <c r="B13" t="s">
        <v>29</v>
      </c>
      <c r="C13" s="3">
        <f>C9/C8*C12</f>
        <v>51</v>
      </c>
      <c r="G13" t="s">
        <v>30</v>
      </c>
      <c r="H13" s="8" t="s">
        <v>31</v>
      </c>
    </row>
    <row r="14" spans="2:9" x14ac:dyDescent="0.25">
      <c r="B14" t="s">
        <v>32</v>
      </c>
      <c r="C14" s="9">
        <f>C11/C13*C9</f>
        <v>0.22800000000000001</v>
      </c>
    </row>
    <row r="15" spans="2:9" x14ac:dyDescent="0.25">
      <c r="G15" s="10" t="s">
        <v>13</v>
      </c>
      <c r="H15" s="11">
        <f>H6</f>
        <v>1.4955627009646304E-2</v>
      </c>
      <c r="I15" s="10" t="s">
        <v>14</v>
      </c>
    </row>
    <row r="16" spans="2:9" x14ac:dyDescent="0.25">
      <c r="B16" t="s">
        <v>33</v>
      </c>
      <c r="G16" s="12" t="s">
        <v>19</v>
      </c>
      <c r="H16" s="11">
        <f>H15/C8*C12</f>
        <v>0.3738906752411576</v>
      </c>
      <c r="I16" s="12" t="s">
        <v>34</v>
      </c>
    </row>
    <row r="17" spans="2:9" x14ac:dyDescent="0.25">
      <c r="B17" t="s">
        <v>35</v>
      </c>
      <c r="C17" s="13">
        <v>4.5600000000000002E-2</v>
      </c>
      <c r="G17" s="10" t="s">
        <v>19</v>
      </c>
      <c r="H17" s="14">
        <f>H8</f>
        <v>6.5594855305466243E-2</v>
      </c>
      <c r="I17" s="10" t="s">
        <v>20</v>
      </c>
    </row>
    <row r="18" spans="2:9" x14ac:dyDescent="0.25">
      <c r="B18" t="s">
        <v>36</v>
      </c>
      <c r="C18" s="13">
        <v>4.3299999999999998E-2</v>
      </c>
      <c r="G18" s="10" t="s">
        <v>37</v>
      </c>
      <c r="H18" s="14" t="e">
        <f>#REF!</f>
        <v>#REF!</v>
      </c>
      <c r="I18" s="10" t="s">
        <v>20</v>
      </c>
    </row>
    <row r="19" spans="2:9" x14ac:dyDescent="0.25">
      <c r="B19" t="s">
        <v>38</v>
      </c>
      <c r="C19" s="3">
        <f>AVERAGE(C17:C18)</f>
        <v>4.4450000000000003E-2</v>
      </c>
    </row>
    <row r="20" spans="2:9" x14ac:dyDescent="0.25">
      <c r="B20" t="s">
        <v>37</v>
      </c>
      <c r="C20" s="15">
        <f>STDEV(C17:C18)</f>
        <v>1.6263455967290617E-3</v>
      </c>
      <c r="G20" t="s">
        <v>2</v>
      </c>
      <c r="H20" s="1">
        <v>6220</v>
      </c>
      <c r="I20" t="s">
        <v>3</v>
      </c>
    </row>
    <row r="21" spans="2:9" x14ac:dyDescent="0.25">
      <c r="G21" t="s">
        <v>5</v>
      </c>
      <c r="H21" s="2">
        <f>C18</f>
        <v>4.3299999999999998E-2</v>
      </c>
      <c r="I21" t="s">
        <v>6</v>
      </c>
    </row>
    <row r="22" spans="2:9" x14ac:dyDescent="0.25">
      <c r="G22" t="s">
        <v>8</v>
      </c>
      <c r="H22" s="3">
        <f>H21/H20</f>
        <v>6.9614147909967846E-6</v>
      </c>
      <c r="I22" t="s">
        <v>9</v>
      </c>
    </row>
    <row r="23" spans="2:9" x14ac:dyDescent="0.25">
      <c r="G23" t="s">
        <v>8</v>
      </c>
      <c r="H23" s="3">
        <f>H22*1000000</f>
        <v>6.961414790996785</v>
      </c>
      <c r="I23" t="s">
        <v>11</v>
      </c>
    </row>
    <row r="24" spans="2:9" x14ac:dyDescent="0.25">
      <c r="G24" t="s">
        <v>13</v>
      </c>
      <c r="H24" s="4">
        <f>H23/1000*C9</f>
        <v>1.4201286173633441E-2</v>
      </c>
      <c r="I24" t="s">
        <v>14</v>
      </c>
    </row>
    <row r="25" spans="2:9" x14ac:dyDescent="0.25">
      <c r="G25" t="s">
        <v>16</v>
      </c>
      <c r="H25" s="5">
        <f>C14</f>
        <v>0.22800000000000001</v>
      </c>
      <c r="I25" t="s">
        <v>17</v>
      </c>
    </row>
    <row r="26" spans="2:9" x14ac:dyDescent="0.25">
      <c r="G26" t="s">
        <v>19</v>
      </c>
      <c r="H26" s="3">
        <f>H24/H25</f>
        <v>6.2286342866813338E-2</v>
      </c>
      <c r="I26" t="s">
        <v>20</v>
      </c>
    </row>
    <row r="28" spans="2:9" x14ac:dyDescent="0.25">
      <c r="G28" s="10" t="s">
        <v>13</v>
      </c>
      <c r="H28" s="11">
        <f>H24</f>
        <v>1.4201286173633441E-2</v>
      </c>
      <c r="I28" s="10" t="s">
        <v>14</v>
      </c>
    </row>
    <row r="29" spans="2:9" x14ac:dyDescent="0.25">
      <c r="G29" s="12" t="s">
        <v>19</v>
      </c>
      <c r="H29" s="11">
        <f>H28/C8*C12</f>
        <v>0.35503215434083601</v>
      </c>
      <c r="I29" s="12" t="s">
        <v>34</v>
      </c>
    </row>
    <row r="30" spans="2:9" x14ac:dyDescent="0.25">
      <c r="G30" s="10" t="s">
        <v>19</v>
      </c>
      <c r="H30" s="14">
        <f>H26</f>
        <v>6.2286342866813338E-2</v>
      </c>
      <c r="I30" s="10" t="s">
        <v>20</v>
      </c>
    </row>
    <row r="31" spans="2:9" x14ac:dyDescent="0.25">
      <c r="G31" s="10" t="s">
        <v>37</v>
      </c>
      <c r="H31" s="14">
        <f>H42</f>
        <v>0</v>
      </c>
      <c r="I31" s="10" t="s">
        <v>20</v>
      </c>
    </row>
    <row r="33" spans="7:8" x14ac:dyDescent="0.25">
      <c r="G33" s="10" t="s">
        <v>39</v>
      </c>
      <c r="H33" s="11">
        <f>STDEV(H16,H29)</f>
        <v>1.3334988011765627E-2</v>
      </c>
    </row>
    <row r="34" spans="7:8" x14ac:dyDescent="0.25">
      <c r="G34" s="10" t="s">
        <v>40</v>
      </c>
      <c r="H34" s="14">
        <f>AVERAGE(H16,H29)</f>
        <v>0.36446141479099681</v>
      </c>
    </row>
    <row r="35" spans="7:8" x14ac:dyDescent="0.25">
      <c r="G35" s="10" t="s">
        <v>41</v>
      </c>
      <c r="H35" s="16">
        <f>AVERAGE(H30,H17)</f>
        <v>6.394059908613979E-2</v>
      </c>
    </row>
    <row r="36" spans="7:8" x14ac:dyDescent="0.25">
      <c r="G36" s="10" t="s">
        <v>42</v>
      </c>
      <c r="H36">
        <f>STDEV(H17,H30)</f>
        <v>2.3394715810115107E-3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C42E2-85B8-5643-8E16-45AA133D8AD6}">
  <dimension ref="B1:I36"/>
  <sheetViews>
    <sheetView workbookViewId="0">
      <selection activeCell="H10" sqref="H10"/>
    </sheetView>
  </sheetViews>
  <sheetFormatPr defaultColWidth="11.25" defaultRowHeight="15.75" x14ac:dyDescent="0.25"/>
  <cols>
    <col min="7" max="7" width="27.75" customWidth="1"/>
  </cols>
  <sheetData>
    <row r="1" spans="2:9" x14ac:dyDescent="0.25">
      <c r="C1" t="s">
        <v>0</v>
      </c>
    </row>
    <row r="2" spans="2:9" x14ac:dyDescent="0.25">
      <c r="B2" t="s">
        <v>1</v>
      </c>
      <c r="C2" s="1">
        <v>1.76</v>
      </c>
      <c r="G2" t="s">
        <v>2</v>
      </c>
      <c r="H2" s="1">
        <v>6220</v>
      </c>
      <c r="I2" t="s">
        <v>3</v>
      </c>
    </row>
    <row r="3" spans="2:9" x14ac:dyDescent="0.25">
      <c r="B3" t="s">
        <v>4</v>
      </c>
      <c r="C3" s="1">
        <v>0.2</v>
      </c>
      <c r="G3" t="s">
        <v>5</v>
      </c>
      <c r="H3" s="2">
        <f>C17</f>
        <v>3.9E-2</v>
      </c>
      <c r="I3" t="s">
        <v>6</v>
      </c>
    </row>
    <row r="4" spans="2:9" x14ac:dyDescent="0.25">
      <c r="B4" t="s">
        <v>7</v>
      </c>
      <c r="C4" s="1">
        <v>0</v>
      </c>
      <c r="G4" t="s">
        <v>8</v>
      </c>
      <c r="H4" s="3">
        <f>H3/H2</f>
        <v>6.2700964630225081E-6</v>
      </c>
      <c r="I4" t="s">
        <v>9</v>
      </c>
    </row>
    <row r="5" spans="2:9" x14ac:dyDescent="0.25">
      <c r="B5" t="s">
        <v>10</v>
      </c>
      <c r="C5" s="1">
        <v>0.02</v>
      </c>
      <c r="G5" t="s">
        <v>8</v>
      </c>
      <c r="H5" s="3">
        <f>H4*1000000</f>
        <v>6.270096463022508</v>
      </c>
      <c r="I5" t="s">
        <v>11</v>
      </c>
    </row>
    <row r="6" spans="2:9" x14ac:dyDescent="0.25">
      <c r="B6" t="s">
        <v>12</v>
      </c>
      <c r="C6" s="1">
        <v>0.02</v>
      </c>
      <c r="G6" t="s">
        <v>13</v>
      </c>
      <c r="H6" s="4">
        <f>H5/1000*C9</f>
        <v>1.2790996784565916E-2</v>
      </c>
      <c r="I6" t="s">
        <v>14</v>
      </c>
    </row>
    <row r="7" spans="2:9" x14ac:dyDescent="0.25">
      <c r="B7" t="s">
        <v>15</v>
      </c>
      <c r="C7" s="1">
        <v>0</v>
      </c>
      <c r="G7" t="s">
        <v>16</v>
      </c>
      <c r="H7" s="5">
        <f>C14</f>
        <v>0.114</v>
      </c>
      <c r="I7" t="s">
        <v>17</v>
      </c>
    </row>
    <row r="8" spans="2:9" x14ac:dyDescent="0.25">
      <c r="B8" t="s">
        <v>18</v>
      </c>
      <c r="C8" s="1">
        <v>0.04</v>
      </c>
      <c r="G8" t="s">
        <v>19</v>
      </c>
      <c r="H8" s="3">
        <f>H6/H7</f>
        <v>0.11220172618040278</v>
      </c>
      <c r="I8" t="s">
        <v>20</v>
      </c>
    </row>
    <row r="9" spans="2:9" x14ac:dyDescent="0.25">
      <c r="B9" t="s">
        <v>21</v>
      </c>
      <c r="C9" s="6">
        <f>SUM(C2:C8)</f>
        <v>2.04</v>
      </c>
    </row>
    <row r="10" spans="2:9" x14ac:dyDescent="0.25">
      <c r="G10" t="s">
        <v>22</v>
      </c>
      <c r="H10" s="1"/>
    </row>
    <row r="11" spans="2:9" x14ac:dyDescent="0.25">
      <c r="B11" t="s">
        <v>23</v>
      </c>
      <c r="C11" s="7">
        <v>5.7</v>
      </c>
      <c r="G11" t="s">
        <v>24</v>
      </c>
      <c r="H11" s="1" t="s">
        <v>25</v>
      </c>
    </row>
    <row r="12" spans="2:9" x14ac:dyDescent="0.25">
      <c r="B12" t="s">
        <v>26</v>
      </c>
      <c r="C12" s="1">
        <v>2</v>
      </c>
      <c r="G12" t="s">
        <v>27</v>
      </c>
      <c r="H12" s="1" t="s">
        <v>28</v>
      </c>
    </row>
    <row r="13" spans="2:9" x14ac:dyDescent="0.25">
      <c r="B13" t="s">
        <v>29</v>
      </c>
      <c r="C13" s="3">
        <f>C9/C8*C12</f>
        <v>102</v>
      </c>
      <c r="G13" t="s">
        <v>30</v>
      </c>
      <c r="H13" s="8" t="s">
        <v>31</v>
      </c>
    </row>
    <row r="14" spans="2:9" x14ac:dyDescent="0.25">
      <c r="B14" t="s">
        <v>32</v>
      </c>
      <c r="C14" s="9">
        <f>C11/C13*C9</f>
        <v>0.114</v>
      </c>
    </row>
    <row r="15" spans="2:9" x14ac:dyDescent="0.25">
      <c r="G15" s="10" t="s">
        <v>13</v>
      </c>
      <c r="H15" s="11">
        <f>H6</f>
        <v>1.2790996784565916E-2</v>
      </c>
      <c r="I15" s="10" t="s">
        <v>14</v>
      </c>
    </row>
    <row r="16" spans="2:9" x14ac:dyDescent="0.25">
      <c r="B16" t="s">
        <v>33</v>
      </c>
      <c r="G16" s="12" t="s">
        <v>19</v>
      </c>
      <c r="H16" s="11">
        <f>H15/C8*C12</f>
        <v>0.63954983922829578</v>
      </c>
      <c r="I16" s="12" t="s">
        <v>34</v>
      </c>
    </row>
    <row r="17" spans="2:9" x14ac:dyDescent="0.25">
      <c r="B17" t="s">
        <v>35</v>
      </c>
      <c r="C17" s="13">
        <v>3.9E-2</v>
      </c>
      <c r="G17" s="10" t="s">
        <v>19</v>
      </c>
      <c r="H17" s="14">
        <f>H8</f>
        <v>0.11220172618040278</v>
      </c>
      <c r="I17" s="10" t="s">
        <v>20</v>
      </c>
    </row>
    <row r="18" spans="2:9" x14ac:dyDescent="0.25">
      <c r="B18" t="s">
        <v>36</v>
      </c>
      <c r="C18" s="13">
        <v>3.1E-2</v>
      </c>
      <c r="G18" s="10" t="s">
        <v>37</v>
      </c>
      <c r="H18" s="14" t="e">
        <f>#REF!</f>
        <v>#REF!</v>
      </c>
      <c r="I18" s="10" t="s">
        <v>20</v>
      </c>
    </row>
    <row r="19" spans="2:9" x14ac:dyDescent="0.25">
      <c r="B19" t="s">
        <v>38</v>
      </c>
      <c r="C19" s="3">
        <f>AVERAGE(C17:C18)</f>
        <v>3.5000000000000003E-2</v>
      </c>
    </row>
    <row r="20" spans="2:9" x14ac:dyDescent="0.25">
      <c r="B20" t="s">
        <v>37</v>
      </c>
      <c r="C20" s="15">
        <f>STDEV(C17:C18)</f>
        <v>5.656854249492381E-3</v>
      </c>
      <c r="G20" t="s">
        <v>2</v>
      </c>
      <c r="H20" s="1">
        <v>6220</v>
      </c>
      <c r="I20" t="s">
        <v>3</v>
      </c>
    </row>
    <row r="21" spans="2:9" x14ac:dyDescent="0.25">
      <c r="G21" t="s">
        <v>5</v>
      </c>
      <c r="H21" s="2">
        <f>C18</f>
        <v>3.1E-2</v>
      </c>
      <c r="I21" t="s">
        <v>6</v>
      </c>
    </row>
    <row r="22" spans="2:9" x14ac:dyDescent="0.25">
      <c r="G22" t="s">
        <v>8</v>
      </c>
      <c r="H22" s="3">
        <f>H21/H20</f>
        <v>4.9839228295819933E-6</v>
      </c>
      <c r="I22" t="s">
        <v>9</v>
      </c>
    </row>
    <row r="23" spans="2:9" x14ac:dyDescent="0.25">
      <c r="G23" t="s">
        <v>8</v>
      </c>
      <c r="H23" s="3">
        <f>H22*1000000</f>
        <v>4.9839228295819931</v>
      </c>
      <c r="I23" t="s">
        <v>11</v>
      </c>
    </row>
    <row r="24" spans="2:9" x14ac:dyDescent="0.25">
      <c r="G24" t="s">
        <v>13</v>
      </c>
      <c r="H24" s="4">
        <f>H23/1000*C9</f>
        <v>1.0167202572347267E-2</v>
      </c>
      <c r="I24" t="s">
        <v>14</v>
      </c>
    </row>
    <row r="25" spans="2:9" x14ac:dyDescent="0.25">
      <c r="G25" t="s">
        <v>16</v>
      </c>
      <c r="H25" s="5">
        <f>C14</f>
        <v>0.114</v>
      </c>
      <c r="I25" t="s">
        <v>17</v>
      </c>
    </row>
    <row r="26" spans="2:9" x14ac:dyDescent="0.25">
      <c r="G26" t="s">
        <v>19</v>
      </c>
      <c r="H26" s="3">
        <f>H24/H25</f>
        <v>8.9185987476730413E-2</v>
      </c>
      <c r="I26" t="s">
        <v>20</v>
      </c>
    </row>
    <row r="28" spans="2:9" x14ac:dyDescent="0.25">
      <c r="G28" s="10" t="s">
        <v>13</v>
      </c>
      <c r="H28" s="11">
        <f>H24</f>
        <v>1.0167202572347267E-2</v>
      </c>
      <c r="I28" s="10" t="s">
        <v>14</v>
      </c>
    </row>
    <row r="29" spans="2:9" x14ac:dyDescent="0.25">
      <c r="G29" s="12" t="s">
        <v>19</v>
      </c>
      <c r="H29" s="11">
        <f>H28/C8*C12</f>
        <v>0.50836012861736335</v>
      </c>
      <c r="I29" s="12" t="s">
        <v>34</v>
      </c>
    </row>
    <row r="30" spans="2:9" x14ac:dyDescent="0.25">
      <c r="G30" s="10" t="s">
        <v>19</v>
      </c>
      <c r="H30" s="14">
        <f>H26</f>
        <v>8.9185987476730413E-2</v>
      </c>
      <c r="I30" s="10" t="s">
        <v>20</v>
      </c>
    </row>
    <row r="31" spans="2:9" x14ac:dyDescent="0.25">
      <c r="G31" s="10" t="s">
        <v>37</v>
      </c>
      <c r="H31" s="14">
        <f>H42</f>
        <v>0</v>
      </c>
      <c r="I31" s="10" t="s">
        <v>20</v>
      </c>
    </row>
    <row r="33" spans="7:8" x14ac:dyDescent="0.25">
      <c r="G33" s="10" t="s">
        <v>39</v>
      </c>
      <c r="H33" s="11">
        <f>STDEV(H16,H29)</f>
        <v>9.276513399489171E-2</v>
      </c>
    </row>
    <row r="34" spans="7:8" x14ac:dyDescent="0.25">
      <c r="G34" s="10" t="s">
        <v>40</v>
      </c>
      <c r="H34" s="14">
        <f>AVERAGE(H16,H29)</f>
        <v>0.57395498392282951</v>
      </c>
    </row>
    <row r="35" spans="7:8" x14ac:dyDescent="0.25">
      <c r="G35" s="10" t="s">
        <v>41</v>
      </c>
      <c r="H35" s="16">
        <f>AVERAGE(H30,H17)</f>
        <v>0.1006938568285666</v>
      </c>
    </row>
    <row r="36" spans="7:8" x14ac:dyDescent="0.25">
      <c r="G36" s="10" t="s">
        <v>42</v>
      </c>
      <c r="H36">
        <f>STDEV(H17,H30)</f>
        <v>1.6274584911384275E-2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9C170-DA1B-6F46-9C4E-BAC7BC367874}">
  <dimension ref="B1:I36"/>
  <sheetViews>
    <sheetView workbookViewId="0">
      <selection activeCell="G35" sqref="G35"/>
    </sheetView>
  </sheetViews>
  <sheetFormatPr defaultColWidth="11.25" defaultRowHeight="15.75" x14ac:dyDescent="0.25"/>
  <cols>
    <col min="7" max="7" width="27.75" customWidth="1"/>
  </cols>
  <sheetData>
    <row r="1" spans="2:9" x14ac:dyDescent="0.25">
      <c r="C1" t="s">
        <v>0</v>
      </c>
    </row>
    <row r="2" spans="2:9" x14ac:dyDescent="0.25">
      <c r="B2" t="s">
        <v>1</v>
      </c>
      <c r="C2" s="1">
        <v>1.76</v>
      </c>
      <c r="G2" t="s">
        <v>2</v>
      </c>
      <c r="H2" s="1">
        <v>6220</v>
      </c>
      <c r="I2" t="s">
        <v>3</v>
      </c>
    </row>
    <row r="3" spans="2:9" x14ac:dyDescent="0.25">
      <c r="B3" t="s">
        <v>4</v>
      </c>
      <c r="C3" s="1">
        <v>0.2</v>
      </c>
      <c r="G3" t="s">
        <v>5</v>
      </c>
      <c r="H3" s="2">
        <f>C17</f>
        <v>5.2400000000000002E-2</v>
      </c>
      <c r="I3" t="s">
        <v>6</v>
      </c>
    </row>
    <row r="4" spans="2:9" x14ac:dyDescent="0.25">
      <c r="B4" t="s">
        <v>7</v>
      </c>
      <c r="C4" s="1">
        <v>0</v>
      </c>
      <c r="G4" t="s">
        <v>8</v>
      </c>
      <c r="H4" s="3">
        <f>H3/H2</f>
        <v>8.4244372990353696E-6</v>
      </c>
      <c r="I4" t="s">
        <v>9</v>
      </c>
    </row>
    <row r="5" spans="2:9" x14ac:dyDescent="0.25">
      <c r="B5" t="s">
        <v>10</v>
      </c>
      <c r="C5" s="1">
        <v>0.02</v>
      </c>
      <c r="G5" t="s">
        <v>8</v>
      </c>
      <c r="H5" s="3">
        <f>H4*1000000</f>
        <v>8.42443729903537</v>
      </c>
      <c r="I5" t="s">
        <v>11</v>
      </c>
    </row>
    <row r="6" spans="2:9" x14ac:dyDescent="0.25">
      <c r="B6" t="s">
        <v>12</v>
      </c>
      <c r="C6" s="1">
        <v>0.03</v>
      </c>
      <c r="G6" t="s">
        <v>13</v>
      </c>
      <c r="H6" s="4">
        <f>H5/1000*C9</f>
        <v>1.7270096463022504E-2</v>
      </c>
      <c r="I6" t="s">
        <v>14</v>
      </c>
    </row>
    <row r="7" spans="2:9" x14ac:dyDescent="0.25">
      <c r="B7" t="s">
        <v>15</v>
      </c>
      <c r="C7" s="1">
        <v>0</v>
      </c>
      <c r="G7" t="s">
        <v>16</v>
      </c>
      <c r="H7" s="5">
        <f>C14</f>
        <v>0.114</v>
      </c>
      <c r="I7" t="s">
        <v>17</v>
      </c>
    </row>
    <row r="8" spans="2:9" x14ac:dyDescent="0.25">
      <c r="B8" t="s">
        <v>18</v>
      </c>
      <c r="C8" s="1">
        <v>0.04</v>
      </c>
      <c r="G8" t="s">
        <v>19</v>
      </c>
      <c r="H8" s="3">
        <f>H6/H7</f>
        <v>0.1514920742370395</v>
      </c>
      <c r="I8" t="s">
        <v>20</v>
      </c>
    </row>
    <row r="9" spans="2:9" x14ac:dyDescent="0.25">
      <c r="B9" t="s">
        <v>21</v>
      </c>
      <c r="C9" s="6">
        <f>SUM(C2:C8)</f>
        <v>2.0499999999999998</v>
      </c>
    </row>
    <row r="10" spans="2:9" x14ac:dyDescent="0.25">
      <c r="G10" t="s">
        <v>22</v>
      </c>
      <c r="H10" s="1"/>
    </row>
    <row r="11" spans="2:9" x14ac:dyDescent="0.25">
      <c r="B11" t="s">
        <v>23</v>
      </c>
      <c r="C11" s="7">
        <v>5.7</v>
      </c>
      <c r="G11" t="s">
        <v>24</v>
      </c>
      <c r="H11" s="1" t="s">
        <v>25</v>
      </c>
    </row>
    <row r="12" spans="2:9" x14ac:dyDescent="0.25">
      <c r="B12" t="s">
        <v>26</v>
      </c>
      <c r="C12" s="1">
        <v>2</v>
      </c>
      <c r="G12" t="s">
        <v>27</v>
      </c>
      <c r="H12" s="1" t="s">
        <v>28</v>
      </c>
    </row>
    <row r="13" spans="2:9" x14ac:dyDescent="0.25">
      <c r="B13" t="s">
        <v>29</v>
      </c>
      <c r="C13" s="3">
        <f>C9/C8*C12</f>
        <v>102.49999999999999</v>
      </c>
      <c r="G13" t="s">
        <v>30</v>
      </c>
      <c r="H13" s="8" t="s">
        <v>31</v>
      </c>
    </row>
    <row r="14" spans="2:9" x14ac:dyDescent="0.25">
      <c r="B14" t="s">
        <v>32</v>
      </c>
      <c r="C14" s="9">
        <f>C11/C13*C9</f>
        <v>0.114</v>
      </c>
    </row>
    <row r="15" spans="2:9" x14ac:dyDescent="0.25">
      <c r="G15" s="10" t="s">
        <v>13</v>
      </c>
      <c r="H15" s="11">
        <f>H6</f>
        <v>1.7270096463022504E-2</v>
      </c>
      <c r="I15" s="10" t="s">
        <v>14</v>
      </c>
    </row>
    <row r="16" spans="2:9" x14ac:dyDescent="0.25">
      <c r="B16" t="s">
        <v>33</v>
      </c>
      <c r="G16" s="12" t="s">
        <v>19</v>
      </c>
      <c r="H16" s="11">
        <f>H15/C8*C12</f>
        <v>0.8635048231511252</v>
      </c>
      <c r="I16" s="12" t="s">
        <v>34</v>
      </c>
    </row>
    <row r="17" spans="2:9" x14ac:dyDescent="0.25">
      <c r="B17" t="s">
        <v>35</v>
      </c>
      <c r="C17" s="13">
        <v>5.2400000000000002E-2</v>
      </c>
      <c r="G17" s="10" t="s">
        <v>19</v>
      </c>
      <c r="H17" s="14">
        <f>H8</f>
        <v>0.1514920742370395</v>
      </c>
      <c r="I17" s="10" t="s">
        <v>20</v>
      </c>
    </row>
    <row r="18" spans="2:9" x14ac:dyDescent="0.25">
      <c r="B18" t="s">
        <v>36</v>
      </c>
      <c r="C18" s="13">
        <v>4.7E-2</v>
      </c>
      <c r="G18" s="10" t="s">
        <v>37</v>
      </c>
      <c r="H18" s="14" t="e">
        <f>#REF!</f>
        <v>#REF!</v>
      </c>
      <c r="I18" s="10" t="s">
        <v>20</v>
      </c>
    </row>
    <row r="19" spans="2:9" x14ac:dyDescent="0.25">
      <c r="B19" t="s">
        <v>38</v>
      </c>
      <c r="C19" s="3">
        <f>AVERAGE(C17:C18)</f>
        <v>4.9700000000000001E-2</v>
      </c>
    </row>
    <row r="20" spans="2:9" x14ac:dyDescent="0.25">
      <c r="B20" t="s">
        <v>37</v>
      </c>
      <c r="C20" s="15">
        <f>STDEV(C17:C18)</f>
        <v>3.8183766184073579E-3</v>
      </c>
      <c r="G20" t="s">
        <v>2</v>
      </c>
      <c r="H20" s="1">
        <v>6220</v>
      </c>
      <c r="I20" t="s">
        <v>3</v>
      </c>
    </row>
    <row r="21" spans="2:9" x14ac:dyDescent="0.25">
      <c r="G21" t="s">
        <v>5</v>
      </c>
      <c r="H21" s="2">
        <f>C18</f>
        <v>4.7E-2</v>
      </c>
      <c r="I21" t="s">
        <v>6</v>
      </c>
    </row>
    <row r="22" spans="2:9" x14ac:dyDescent="0.25">
      <c r="G22" t="s">
        <v>8</v>
      </c>
      <c r="H22" s="3">
        <f>H21/H20</f>
        <v>7.5562700964630229E-6</v>
      </c>
      <c r="I22" t="s">
        <v>9</v>
      </c>
    </row>
    <row r="23" spans="2:9" x14ac:dyDescent="0.25">
      <c r="G23" t="s">
        <v>8</v>
      </c>
      <c r="H23" s="3">
        <f>H22*1000000</f>
        <v>7.5562700964630229</v>
      </c>
      <c r="I23" t="s">
        <v>11</v>
      </c>
    </row>
    <row r="24" spans="2:9" x14ac:dyDescent="0.25">
      <c r="G24" t="s">
        <v>13</v>
      </c>
      <c r="H24" s="4">
        <f>H23/1000*C9</f>
        <v>1.5490353697749195E-2</v>
      </c>
      <c r="I24" t="s">
        <v>14</v>
      </c>
    </row>
    <row r="25" spans="2:9" x14ac:dyDescent="0.25">
      <c r="G25" t="s">
        <v>16</v>
      </c>
      <c r="H25" s="5">
        <f>C14</f>
        <v>0.114</v>
      </c>
      <c r="I25" t="s">
        <v>17</v>
      </c>
    </row>
    <row r="26" spans="2:9" x14ac:dyDescent="0.25">
      <c r="G26" t="s">
        <v>19</v>
      </c>
      <c r="H26" s="3">
        <f>H24/H25</f>
        <v>0.13588029559429118</v>
      </c>
      <c r="I26" t="s">
        <v>20</v>
      </c>
    </row>
    <row r="28" spans="2:9" x14ac:dyDescent="0.25">
      <c r="G28" s="10" t="s">
        <v>13</v>
      </c>
      <c r="H28" s="11">
        <f>H24</f>
        <v>1.5490353697749195E-2</v>
      </c>
      <c r="I28" s="10" t="s">
        <v>14</v>
      </c>
    </row>
    <row r="29" spans="2:9" x14ac:dyDescent="0.25">
      <c r="G29" s="12" t="s">
        <v>19</v>
      </c>
      <c r="H29" s="11">
        <f>H28/C8*C12</f>
        <v>0.77451768488745976</v>
      </c>
      <c r="I29" s="12" t="s">
        <v>34</v>
      </c>
    </row>
    <row r="30" spans="2:9" x14ac:dyDescent="0.25">
      <c r="G30" s="10" t="s">
        <v>19</v>
      </c>
      <c r="H30" s="14">
        <f>H26</f>
        <v>0.13588029559429118</v>
      </c>
      <c r="I30" s="10" t="s">
        <v>20</v>
      </c>
    </row>
    <row r="31" spans="2:9" x14ac:dyDescent="0.25">
      <c r="G31" s="10" t="s">
        <v>37</v>
      </c>
      <c r="H31" s="14">
        <f>H42</f>
        <v>0</v>
      </c>
      <c r="I31" s="10" t="s">
        <v>20</v>
      </c>
    </row>
    <row r="33" spans="7:8" x14ac:dyDescent="0.25">
      <c r="G33" s="10" t="s">
        <v>39</v>
      </c>
      <c r="H33" s="11">
        <f>STDEV(H16,H29)</f>
        <v>6.2923408904622738E-2</v>
      </c>
    </row>
    <row r="34" spans="7:8" x14ac:dyDescent="0.25">
      <c r="G34" s="10" t="s">
        <v>40</v>
      </c>
      <c r="H34" s="14">
        <f>AVERAGE(H16,H29)</f>
        <v>0.81901125401929242</v>
      </c>
    </row>
    <row r="35" spans="7:8" x14ac:dyDescent="0.25">
      <c r="G35" s="10" t="s">
        <v>41</v>
      </c>
      <c r="H35" s="16">
        <f>AVERAGE(H30,H17)</f>
        <v>0.14368618491566534</v>
      </c>
    </row>
    <row r="36" spans="7:8" x14ac:dyDescent="0.25">
      <c r="G36" s="10" t="s">
        <v>42</v>
      </c>
      <c r="H36">
        <f>STDEV(H17,H30)</f>
        <v>1.1039194544670653E-2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2CFE7-04BD-9645-9C1D-B62B2034AAEE}">
  <dimension ref="B1:I36"/>
  <sheetViews>
    <sheetView workbookViewId="0">
      <selection activeCell="H10" sqref="H10"/>
    </sheetView>
  </sheetViews>
  <sheetFormatPr defaultColWidth="11.25" defaultRowHeight="15.75" x14ac:dyDescent="0.25"/>
  <cols>
    <col min="7" max="7" width="27.75" customWidth="1"/>
  </cols>
  <sheetData>
    <row r="1" spans="2:9" x14ac:dyDescent="0.25">
      <c r="C1" t="s">
        <v>0</v>
      </c>
    </row>
    <row r="2" spans="2:9" x14ac:dyDescent="0.25">
      <c r="B2" t="s">
        <v>1</v>
      </c>
      <c r="C2" s="1">
        <v>1.76</v>
      </c>
      <c r="G2" t="s">
        <v>2</v>
      </c>
      <c r="H2" s="1">
        <v>6220</v>
      </c>
      <c r="I2" t="s">
        <v>3</v>
      </c>
    </row>
    <row r="3" spans="2:9" x14ac:dyDescent="0.25">
      <c r="B3" t="s">
        <v>4</v>
      </c>
      <c r="C3" s="1">
        <v>0.2</v>
      </c>
      <c r="G3" t="s">
        <v>5</v>
      </c>
      <c r="H3" s="2">
        <f>C17</f>
        <v>6.7699999999999996E-2</v>
      </c>
      <c r="I3" t="s">
        <v>6</v>
      </c>
    </row>
    <row r="4" spans="2:9" x14ac:dyDescent="0.25">
      <c r="B4" t="s">
        <v>7</v>
      </c>
      <c r="C4" s="1">
        <v>0</v>
      </c>
      <c r="G4" t="s">
        <v>8</v>
      </c>
      <c r="H4" s="3">
        <f>H3/H2</f>
        <v>1.0884244372990354E-5</v>
      </c>
      <c r="I4" t="s">
        <v>9</v>
      </c>
    </row>
    <row r="5" spans="2:9" x14ac:dyDescent="0.25">
      <c r="B5" t="s">
        <v>10</v>
      </c>
      <c r="C5" s="1">
        <v>0.02</v>
      </c>
      <c r="G5" t="s">
        <v>8</v>
      </c>
      <c r="H5" s="3">
        <f>H4*1000000</f>
        <v>10.884244372990354</v>
      </c>
      <c r="I5" t="s">
        <v>11</v>
      </c>
    </row>
    <row r="6" spans="2:9" x14ac:dyDescent="0.25">
      <c r="B6" t="s">
        <v>12</v>
      </c>
      <c r="C6" s="1">
        <v>0.04</v>
      </c>
      <c r="G6" t="s">
        <v>13</v>
      </c>
      <c r="H6" s="4">
        <f>H5/1000*C9</f>
        <v>2.2421543408360129E-2</v>
      </c>
      <c r="I6" t="s">
        <v>14</v>
      </c>
    </row>
    <row r="7" spans="2:9" x14ac:dyDescent="0.25">
      <c r="B7" t="s">
        <v>15</v>
      </c>
      <c r="C7" s="1">
        <v>0</v>
      </c>
      <c r="G7" t="s">
        <v>16</v>
      </c>
      <c r="H7" s="5">
        <f>C14</f>
        <v>0.114</v>
      </c>
      <c r="I7" t="s">
        <v>17</v>
      </c>
    </row>
    <row r="8" spans="2:9" x14ac:dyDescent="0.25">
      <c r="B8" t="s">
        <v>18</v>
      </c>
      <c r="C8" s="1">
        <v>0.04</v>
      </c>
      <c r="G8" t="s">
        <v>19</v>
      </c>
      <c r="H8" s="3">
        <f>H6/H7</f>
        <v>0.19668020533649236</v>
      </c>
      <c r="I8" t="s">
        <v>20</v>
      </c>
    </row>
    <row r="9" spans="2:9" x14ac:dyDescent="0.25">
      <c r="B9" t="s">
        <v>21</v>
      </c>
      <c r="C9" s="6">
        <f>SUM(C2:C8)</f>
        <v>2.06</v>
      </c>
    </row>
    <row r="10" spans="2:9" x14ac:dyDescent="0.25">
      <c r="G10" t="s">
        <v>22</v>
      </c>
      <c r="H10" s="1"/>
    </row>
    <row r="11" spans="2:9" x14ac:dyDescent="0.25">
      <c r="B11" t="s">
        <v>23</v>
      </c>
      <c r="C11" s="7">
        <v>5.7</v>
      </c>
      <c r="G11" t="s">
        <v>24</v>
      </c>
      <c r="H11" s="1" t="s">
        <v>25</v>
      </c>
    </row>
    <row r="12" spans="2:9" x14ac:dyDescent="0.25">
      <c r="B12" t="s">
        <v>26</v>
      </c>
      <c r="C12" s="1">
        <v>2</v>
      </c>
      <c r="G12" t="s">
        <v>27</v>
      </c>
      <c r="H12" s="1" t="s">
        <v>28</v>
      </c>
    </row>
    <row r="13" spans="2:9" x14ac:dyDescent="0.25">
      <c r="B13" t="s">
        <v>29</v>
      </c>
      <c r="C13" s="3">
        <f>C9/C8*C12</f>
        <v>103</v>
      </c>
      <c r="G13" t="s">
        <v>30</v>
      </c>
      <c r="H13" s="8" t="s">
        <v>31</v>
      </c>
    </row>
    <row r="14" spans="2:9" x14ac:dyDescent="0.25">
      <c r="B14" t="s">
        <v>32</v>
      </c>
      <c r="C14" s="9">
        <f>C11/C13*C9</f>
        <v>0.114</v>
      </c>
    </row>
    <row r="15" spans="2:9" x14ac:dyDescent="0.25">
      <c r="G15" s="10" t="s">
        <v>13</v>
      </c>
      <c r="H15" s="11">
        <f>H6</f>
        <v>2.2421543408360129E-2</v>
      </c>
      <c r="I15" s="10" t="s">
        <v>14</v>
      </c>
    </row>
    <row r="16" spans="2:9" x14ac:dyDescent="0.25">
      <c r="B16" t="s">
        <v>33</v>
      </c>
      <c r="G16" s="12" t="s">
        <v>19</v>
      </c>
      <c r="H16" s="11">
        <f>H15/C8*C12</f>
        <v>1.1210771704180065</v>
      </c>
      <c r="I16" s="12" t="s">
        <v>34</v>
      </c>
    </row>
    <row r="17" spans="2:9" x14ac:dyDescent="0.25">
      <c r="B17" t="s">
        <v>35</v>
      </c>
      <c r="C17" s="13">
        <v>6.7699999999999996E-2</v>
      </c>
      <c r="G17" s="10" t="s">
        <v>19</v>
      </c>
      <c r="H17" s="14">
        <f>H8</f>
        <v>0.19668020533649236</v>
      </c>
      <c r="I17" s="10" t="s">
        <v>20</v>
      </c>
    </row>
    <row r="18" spans="2:9" x14ac:dyDescent="0.25">
      <c r="B18" t="s">
        <v>36</v>
      </c>
      <c r="C18" s="13">
        <v>7.5800000000000006E-2</v>
      </c>
      <c r="G18" s="10" t="s">
        <v>37</v>
      </c>
      <c r="H18" s="14" t="e">
        <f>#REF!</f>
        <v>#REF!</v>
      </c>
      <c r="I18" s="10" t="s">
        <v>20</v>
      </c>
    </row>
    <row r="19" spans="2:9" x14ac:dyDescent="0.25">
      <c r="B19" t="s">
        <v>38</v>
      </c>
      <c r="C19" s="3">
        <f>AVERAGE(C17:C18)</f>
        <v>7.1750000000000008E-2</v>
      </c>
    </row>
    <row r="20" spans="2:9" x14ac:dyDescent="0.25">
      <c r="B20" t="s">
        <v>37</v>
      </c>
      <c r="C20" s="15">
        <f>STDEV(C17:C18)</f>
        <v>5.7275649276110419E-3</v>
      </c>
      <c r="G20" t="s">
        <v>2</v>
      </c>
      <c r="H20" s="1">
        <v>6220</v>
      </c>
      <c r="I20" t="s">
        <v>3</v>
      </c>
    </row>
    <row r="21" spans="2:9" x14ac:dyDescent="0.25">
      <c r="G21" t="s">
        <v>5</v>
      </c>
      <c r="H21" s="2">
        <f>C18</f>
        <v>7.5800000000000006E-2</v>
      </c>
      <c r="I21" t="s">
        <v>6</v>
      </c>
    </row>
    <row r="22" spans="2:9" x14ac:dyDescent="0.25">
      <c r="G22" t="s">
        <v>8</v>
      </c>
      <c r="H22" s="3">
        <f>H21/H20</f>
        <v>1.2186495176848876E-5</v>
      </c>
      <c r="I22" t="s">
        <v>9</v>
      </c>
    </row>
    <row r="23" spans="2:9" x14ac:dyDescent="0.25">
      <c r="G23" t="s">
        <v>8</v>
      </c>
      <c r="H23" s="3">
        <f>H22*1000000</f>
        <v>12.186495176848876</v>
      </c>
      <c r="I23" t="s">
        <v>11</v>
      </c>
    </row>
    <row r="24" spans="2:9" x14ac:dyDescent="0.25">
      <c r="G24" t="s">
        <v>13</v>
      </c>
      <c r="H24" s="4">
        <f>H23/1000*C9</f>
        <v>2.5104180064308687E-2</v>
      </c>
      <c r="I24" t="s">
        <v>14</v>
      </c>
    </row>
    <row r="25" spans="2:9" x14ac:dyDescent="0.25">
      <c r="G25" t="s">
        <v>16</v>
      </c>
      <c r="H25" s="5">
        <f>C14</f>
        <v>0.114</v>
      </c>
      <c r="I25" t="s">
        <v>17</v>
      </c>
    </row>
    <row r="26" spans="2:9" x14ac:dyDescent="0.25">
      <c r="G26" t="s">
        <v>19</v>
      </c>
      <c r="H26" s="3">
        <f>H24/H25</f>
        <v>0.22021210582726919</v>
      </c>
      <c r="I26" t="s">
        <v>20</v>
      </c>
    </row>
    <row r="28" spans="2:9" x14ac:dyDescent="0.25">
      <c r="G28" s="10" t="s">
        <v>13</v>
      </c>
      <c r="H28" s="11">
        <f>H24</f>
        <v>2.5104180064308687E-2</v>
      </c>
      <c r="I28" s="10" t="s">
        <v>14</v>
      </c>
    </row>
    <row r="29" spans="2:9" x14ac:dyDescent="0.25">
      <c r="G29" s="12" t="s">
        <v>19</v>
      </c>
      <c r="H29" s="11">
        <f>H28/C8*C12</f>
        <v>1.2552090032154344</v>
      </c>
      <c r="I29" s="12" t="s">
        <v>34</v>
      </c>
    </row>
    <row r="30" spans="2:9" x14ac:dyDescent="0.25">
      <c r="G30" s="10" t="s">
        <v>19</v>
      </c>
      <c r="H30" s="14">
        <f>H26</f>
        <v>0.22021210582726919</v>
      </c>
      <c r="I30" s="10" t="s">
        <v>20</v>
      </c>
    </row>
    <row r="31" spans="2:9" x14ac:dyDescent="0.25">
      <c r="G31" s="10" t="s">
        <v>37</v>
      </c>
      <c r="H31" s="14">
        <f>H42</f>
        <v>0</v>
      </c>
      <c r="I31" s="10" t="s">
        <v>20</v>
      </c>
    </row>
    <row r="33" spans="7:8" x14ac:dyDescent="0.25">
      <c r="G33" s="10" t="s">
        <v>39</v>
      </c>
      <c r="H33" s="11">
        <f>STDEV(H16,H29)</f>
        <v>9.4845528544041435E-2</v>
      </c>
    </row>
    <row r="34" spans="7:8" x14ac:dyDescent="0.25">
      <c r="G34" s="10" t="s">
        <v>40</v>
      </c>
      <c r="H34" s="14">
        <f>AVERAGE(H16,H29)</f>
        <v>1.1881430868167204</v>
      </c>
    </row>
    <row r="35" spans="7:8" x14ac:dyDescent="0.25">
      <c r="G35" s="10" t="s">
        <v>41</v>
      </c>
      <c r="H35" s="16">
        <f>AVERAGE(H30,H17)</f>
        <v>0.20844615558188079</v>
      </c>
    </row>
    <row r="36" spans="7:8" x14ac:dyDescent="0.25">
      <c r="G36" s="10" t="s">
        <v>42</v>
      </c>
      <c r="H36">
        <f>STDEV(H17,H30)</f>
        <v>1.6639566411235342E-2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92957-77F0-AF41-B958-F818B6D4A564}">
  <dimension ref="B1:I36"/>
  <sheetViews>
    <sheetView workbookViewId="0">
      <selection activeCell="H10" sqref="H10"/>
    </sheetView>
  </sheetViews>
  <sheetFormatPr defaultColWidth="11.25" defaultRowHeight="15.75" x14ac:dyDescent="0.25"/>
  <cols>
    <col min="7" max="7" width="27.75" customWidth="1"/>
  </cols>
  <sheetData>
    <row r="1" spans="2:9" x14ac:dyDescent="0.25">
      <c r="C1" t="s">
        <v>0</v>
      </c>
    </row>
    <row r="2" spans="2:9" x14ac:dyDescent="0.25">
      <c r="B2" t="s">
        <v>1</v>
      </c>
      <c r="C2" s="1">
        <v>1.76</v>
      </c>
      <c r="G2" t="s">
        <v>2</v>
      </c>
      <c r="H2" s="1">
        <v>6220</v>
      </c>
      <c r="I2" t="s">
        <v>3</v>
      </c>
    </row>
    <row r="3" spans="2:9" x14ac:dyDescent="0.25">
      <c r="B3" t="s">
        <v>4</v>
      </c>
      <c r="C3" s="1">
        <v>0.2</v>
      </c>
      <c r="G3" t="s">
        <v>5</v>
      </c>
      <c r="H3" s="2">
        <f>C17</f>
        <v>0.11700000000000001</v>
      </c>
      <c r="I3" t="s">
        <v>6</v>
      </c>
    </row>
    <row r="4" spans="2:9" x14ac:dyDescent="0.25">
      <c r="B4" t="s">
        <v>7</v>
      </c>
      <c r="C4" s="1">
        <v>0</v>
      </c>
      <c r="G4" t="s">
        <v>8</v>
      </c>
      <c r="H4" s="3">
        <f>H3/H2</f>
        <v>1.8810289389067527E-5</v>
      </c>
      <c r="I4" t="s">
        <v>9</v>
      </c>
    </row>
    <row r="5" spans="2:9" x14ac:dyDescent="0.25">
      <c r="B5" t="s">
        <v>10</v>
      </c>
      <c r="C5" s="1">
        <v>0.02</v>
      </c>
      <c r="G5" t="s">
        <v>8</v>
      </c>
      <c r="H5" s="3">
        <f>H4*1000000</f>
        <v>18.810289389067528</v>
      </c>
      <c r="I5" t="s">
        <v>11</v>
      </c>
    </row>
    <row r="6" spans="2:9" x14ac:dyDescent="0.25">
      <c r="B6" t="s">
        <v>12</v>
      </c>
      <c r="C6" s="1">
        <v>0.08</v>
      </c>
      <c r="G6" t="s">
        <v>13</v>
      </c>
      <c r="H6" s="4">
        <f>H5/1000*C9</f>
        <v>3.9501607717041816E-2</v>
      </c>
      <c r="I6" t="s">
        <v>14</v>
      </c>
    </row>
    <row r="7" spans="2:9" x14ac:dyDescent="0.25">
      <c r="B7" t="s">
        <v>15</v>
      </c>
      <c r="C7" s="1">
        <v>0</v>
      </c>
      <c r="G7" t="s">
        <v>16</v>
      </c>
      <c r="H7" s="5">
        <f>C14</f>
        <v>0.114</v>
      </c>
      <c r="I7" t="s">
        <v>17</v>
      </c>
    </row>
    <row r="8" spans="2:9" x14ac:dyDescent="0.25">
      <c r="B8" t="s">
        <v>18</v>
      </c>
      <c r="C8" s="1">
        <v>0.04</v>
      </c>
      <c r="G8" t="s">
        <v>19</v>
      </c>
      <c r="H8" s="3">
        <f>H6/H7</f>
        <v>0.34650533085124396</v>
      </c>
      <c r="I8" t="s">
        <v>20</v>
      </c>
    </row>
    <row r="9" spans="2:9" x14ac:dyDescent="0.25">
      <c r="B9" t="s">
        <v>21</v>
      </c>
      <c r="C9" s="6">
        <f>SUM(C2:C8)</f>
        <v>2.1</v>
      </c>
    </row>
    <row r="10" spans="2:9" x14ac:dyDescent="0.25">
      <c r="G10" t="s">
        <v>22</v>
      </c>
      <c r="H10" s="1"/>
    </row>
    <row r="11" spans="2:9" x14ac:dyDescent="0.25">
      <c r="B11" t="s">
        <v>23</v>
      </c>
      <c r="C11" s="7">
        <v>5.7</v>
      </c>
      <c r="G11" t="s">
        <v>24</v>
      </c>
      <c r="H11" s="1" t="s">
        <v>25</v>
      </c>
    </row>
    <row r="12" spans="2:9" x14ac:dyDescent="0.25">
      <c r="B12" t="s">
        <v>26</v>
      </c>
      <c r="C12" s="1">
        <v>2</v>
      </c>
      <c r="G12" t="s">
        <v>27</v>
      </c>
      <c r="H12" s="1" t="s">
        <v>28</v>
      </c>
    </row>
    <row r="13" spans="2:9" x14ac:dyDescent="0.25">
      <c r="B13" t="s">
        <v>29</v>
      </c>
      <c r="C13" s="3">
        <f>C9/C8*C12</f>
        <v>105</v>
      </c>
      <c r="G13" t="s">
        <v>30</v>
      </c>
      <c r="H13" s="8" t="s">
        <v>31</v>
      </c>
    </row>
    <row r="14" spans="2:9" x14ac:dyDescent="0.25">
      <c r="B14" t="s">
        <v>32</v>
      </c>
      <c r="C14" s="9">
        <f>C11/C13*C9</f>
        <v>0.114</v>
      </c>
    </row>
    <row r="15" spans="2:9" x14ac:dyDescent="0.25">
      <c r="C15" s="23">
        <f>C14/31443/1000</f>
        <v>3.6256082434882172E-9</v>
      </c>
      <c r="D15" t="s">
        <v>55</v>
      </c>
      <c r="E15" s="23">
        <f>C15/C9*1000</f>
        <v>1.7264801159467701E-6</v>
      </c>
      <c r="G15" s="10" t="s">
        <v>13</v>
      </c>
      <c r="H15" s="11">
        <f>H6</f>
        <v>3.9501607717041816E-2</v>
      </c>
      <c r="I15" s="10" t="s">
        <v>14</v>
      </c>
    </row>
    <row r="16" spans="2:9" x14ac:dyDescent="0.25">
      <c r="B16" t="s">
        <v>33</v>
      </c>
      <c r="G16" s="12" t="s">
        <v>19</v>
      </c>
      <c r="H16" s="11">
        <f>H15/C8*C12</f>
        <v>1.9750803858520907</v>
      </c>
      <c r="I16" s="12" t="s">
        <v>34</v>
      </c>
    </row>
    <row r="17" spans="2:9" x14ac:dyDescent="0.25">
      <c r="B17" t="s">
        <v>35</v>
      </c>
      <c r="C17" s="13">
        <v>0.11700000000000001</v>
      </c>
      <c r="G17" s="10" t="s">
        <v>19</v>
      </c>
      <c r="H17" s="14">
        <f>H8</f>
        <v>0.34650533085124396</v>
      </c>
      <c r="I17" s="10" t="s">
        <v>20</v>
      </c>
    </row>
    <row r="18" spans="2:9" x14ac:dyDescent="0.25">
      <c r="B18" t="s">
        <v>36</v>
      </c>
      <c r="C18" s="13">
        <v>0.11260000000000001</v>
      </c>
      <c r="G18" s="10" t="s">
        <v>37</v>
      </c>
      <c r="H18" s="14" t="e">
        <f>#REF!</f>
        <v>#REF!</v>
      </c>
      <c r="I18" s="10" t="s">
        <v>20</v>
      </c>
    </row>
    <row r="19" spans="2:9" x14ac:dyDescent="0.25">
      <c r="B19" t="s">
        <v>38</v>
      </c>
      <c r="C19" s="3">
        <f>AVERAGE(C17:C18)</f>
        <v>0.11480000000000001</v>
      </c>
    </row>
    <row r="20" spans="2:9" x14ac:dyDescent="0.25">
      <c r="B20" t="s">
        <v>37</v>
      </c>
      <c r="C20" s="15">
        <f>STDEV(C17:C18)</f>
        <v>3.1112698372208099E-3</v>
      </c>
      <c r="G20" t="s">
        <v>2</v>
      </c>
      <c r="H20" s="1">
        <v>6220</v>
      </c>
      <c r="I20" t="s">
        <v>3</v>
      </c>
    </row>
    <row r="21" spans="2:9" x14ac:dyDescent="0.25">
      <c r="G21" t="s">
        <v>5</v>
      </c>
      <c r="H21" s="2">
        <f>C18</f>
        <v>0.11260000000000001</v>
      </c>
      <c r="I21" t="s">
        <v>6</v>
      </c>
    </row>
    <row r="22" spans="2:9" x14ac:dyDescent="0.25">
      <c r="G22" t="s">
        <v>8</v>
      </c>
      <c r="H22" s="3">
        <f>H21/H20</f>
        <v>1.8102893890675242E-5</v>
      </c>
      <c r="I22" t="s">
        <v>9</v>
      </c>
    </row>
    <row r="23" spans="2:9" x14ac:dyDescent="0.25">
      <c r="G23" t="s">
        <v>8</v>
      </c>
      <c r="H23" s="3">
        <f>H22*1000000</f>
        <v>18.102893890675244</v>
      </c>
      <c r="I23" t="s">
        <v>11</v>
      </c>
    </row>
    <row r="24" spans="2:9" x14ac:dyDescent="0.25">
      <c r="G24" t="s">
        <v>13</v>
      </c>
      <c r="H24" s="4">
        <f>H23/1000*C9</f>
        <v>3.8016077170418015E-2</v>
      </c>
      <c r="I24" t="s">
        <v>14</v>
      </c>
    </row>
    <row r="25" spans="2:9" x14ac:dyDescent="0.25">
      <c r="G25" t="s">
        <v>16</v>
      </c>
      <c r="H25" s="5">
        <f>C14</f>
        <v>0.114</v>
      </c>
      <c r="I25" t="s">
        <v>17</v>
      </c>
    </row>
    <row r="26" spans="2:9" x14ac:dyDescent="0.25">
      <c r="G26" t="s">
        <v>19</v>
      </c>
      <c r="H26" s="3">
        <f>H24/H25</f>
        <v>0.33347436114401768</v>
      </c>
      <c r="I26" t="s">
        <v>20</v>
      </c>
    </row>
    <row r="28" spans="2:9" x14ac:dyDescent="0.25">
      <c r="G28" s="10" t="s">
        <v>13</v>
      </c>
      <c r="H28" s="11">
        <f>H24</f>
        <v>3.8016077170418015E-2</v>
      </c>
      <c r="I28" s="10" t="s">
        <v>14</v>
      </c>
    </row>
    <row r="29" spans="2:9" x14ac:dyDescent="0.25">
      <c r="G29" s="12" t="s">
        <v>19</v>
      </c>
      <c r="H29" s="11">
        <f>H28/C8*C12</f>
        <v>1.9008038585209008</v>
      </c>
      <c r="I29" s="12" t="s">
        <v>34</v>
      </c>
    </row>
    <row r="30" spans="2:9" x14ac:dyDescent="0.25">
      <c r="G30" s="10" t="s">
        <v>19</v>
      </c>
      <c r="H30" s="14">
        <f>H26</f>
        <v>0.33347436114401768</v>
      </c>
      <c r="I30" s="10" t="s">
        <v>20</v>
      </c>
    </row>
    <row r="31" spans="2:9" x14ac:dyDescent="0.25">
      <c r="G31" s="10" t="s">
        <v>37</v>
      </c>
      <c r="H31" s="14">
        <f>H42</f>
        <v>0</v>
      </c>
      <c r="I31" s="10" t="s">
        <v>20</v>
      </c>
    </row>
    <row r="33" spans="7:8" x14ac:dyDescent="0.25">
      <c r="G33" s="10" t="s">
        <v>39</v>
      </c>
      <c r="H33" s="11">
        <f>STDEV(H16,H29)</f>
        <v>5.2521436158872267E-2</v>
      </c>
    </row>
    <row r="34" spans="7:8" x14ac:dyDescent="0.25">
      <c r="G34" s="10" t="s">
        <v>40</v>
      </c>
      <c r="H34" s="14">
        <f>AVERAGE(H16,H29)</f>
        <v>1.9379421221864956</v>
      </c>
    </row>
    <row r="35" spans="7:8" x14ac:dyDescent="0.25">
      <c r="G35" s="10" t="s">
        <v>41</v>
      </c>
      <c r="H35" s="16">
        <f>AVERAGE(H30,H17)</f>
        <v>0.33998984599763082</v>
      </c>
    </row>
    <row r="36" spans="7:8" x14ac:dyDescent="0.25">
      <c r="G36" s="10" t="s">
        <v>42</v>
      </c>
      <c r="H36">
        <f>STDEV(H17,H30)</f>
        <v>9.2142870454161828E-3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7844B-C2D6-8A45-BBE6-3D52B9613F4D}">
  <dimension ref="B1:I36"/>
  <sheetViews>
    <sheetView workbookViewId="0">
      <selection activeCell="H10" sqref="H10"/>
    </sheetView>
  </sheetViews>
  <sheetFormatPr defaultColWidth="11.25" defaultRowHeight="15.75" x14ac:dyDescent="0.25"/>
  <cols>
    <col min="7" max="7" width="27.75" customWidth="1"/>
  </cols>
  <sheetData>
    <row r="1" spans="2:9" x14ac:dyDescent="0.25">
      <c r="C1" t="s">
        <v>0</v>
      </c>
    </row>
    <row r="2" spans="2:9" x14ac:dyDescent="0.25">
      <c r="B2" t="s">
        <v>1</v>
      </c>
      <c r="C2" s="1">
        <v>1.76</v>
      </c>
      <c r="G2" t="s">
        <v>2</v>
      </c>
      <c r="H2" s="1">
        <v>6220</v>
      </c>
      <c r="I2" t="s">
        <v>3</v>
      </c>
    </row>
    <row r="3" spans="2:9" x14ac:dyDescent="0.25">
      <c r="B3" t="s">
        <v>4</v>
      </c>
      <c r="C3" s="1">
        <v>0.2</v>
      </c>
      <c r="G3" t="s">
        <v>5</v>
      </c>
      <c r="H3" s="2">
        <f>C17</f>
        <v>2.9899999999999999E-2</v>
      </c>
      <c r="I3" t="s">
        <v>6</v>
      </c>
    </row>
    <row r="4" spans="2:9" x14ac:dyDescent="0.25">
      <c r="B4" t="s">
        <v>7</v>
      </c>
      <c r="C4" s="1">
        <v>0</v>
      </c>
      <c r="G4" t="s">
        <v>8</v>
      </c>
      <c r="H4" s="3">
        <f>H3/H2</f>
        <v>4.8070739549839231E-6</v>
      </c>
      <c r="I4" t="s">
        <v>9</v>
      </c>
    </row>
    <row r="5" spans="2:9" x14ac:dyDescent="0.25">
      <c r="B5" t="s">
        <v>10</v>
      </c>
      <c r="C5" s="1">
        <v>0.02</v>
      </c>
      <c r="G5" t="s">
        <v>8</v>
      </c>
      <c r="H5" s="3">
        <f>H4*1000000</f>
        <v>4.807073954983923</v>
      </c>
      <c r="I5" t="s">
        <v>11</v>
      </c>
    </row>
    <row r="6" spans="2:9" x14ac:dyDescent="0.25">
      <c r="B6" t="s">
        <v>12</v>
      </c>
      <c r="C6" s="1">
        <v>1.4999999999999999E-2</v>
      </c>
      <c r="G6" t="s">
        <v>13</v>
      </c>
      <c r="H6" s="4">
        <f>H5/1000*C9</f>
        <v>9.7823954983922816E-3</v>
      </c>
      <c r="I6" t="s">
        <v>14</v>
      </c>
    </row>
    <row r="7" spans="2:9" x14ac:dyDescent="0.25">
      <c r="B7" t="s">
        <v>15</v>
      </c>
      <c r="C7" s="1">
        <v>0</v>
      </c>
      <c r="G7" t="s">
        <v>16</v>
      </c>
      <c r="H7" s="5">
        <f>C14</f>
        <v>0.16239999999999999</v>
      </c>
      <c r="I7" t="s">
        <v>17</v>
      </c>
    </row>
    <row r="8" spans="2:9" x14ac:dyDescent="0.25">
      <c r="B8" t="s">
        <v>18</v>
      </c>
      <c r="C8" s="1">
        <v>0.04</v>
      </c>
      <c r="G8" t="s">
        <v>19</v>
      </c>
      <c r="H8" s="3">
        <f>H6/H7</f>
        <v>6.0236425482711096E-2</v>
      </c>
      <c r="I8" t="s">
        <v>20</v>
      </c>
    </row>
    <row r="9" spans="2:9" x14ac:dyDescent="0.25">
      <c r="B9" t="s">
        <v>21</v>
      </c>
      <c r="C9" s="6">
        <f>SUM(C2:C8)</f>
        <v>2.0349999999999997</v>
      </c>
    </row>
    <row r="10" spans="2:9" x14ac:dyDescent="0.25">
      <c r="G10" t="s">
        <v>22</v>
      </c>
      <c r="H10" s="1"/>
    </row>
    <row r="11" spans="2:9" x14ac:dyDescent="0.25">
      <c r="B11" t="s">
        <v>23</v>
      </c>
      <c r="C11" s="7">
        <v>4.0599999999999996</v>
      </c>
      <c r="G11" t="s">
        <v>24</v>
      </c>
      <c r="H11" s="1" t="s">
        <v>25</v>
      </c>
    </row>
    <row r="12" spans="2:9" x14ac:dyDescent="0.25">
      <c r="B12" t="s">
        <v>26</v>
      </c>
      <c r="C12" s="1">
        <v>1</v>
      </c>
      <c r="G12" t="s">
        <v>27</v>
      </c>
      <c r="H12" s="1" t="s">
        <v>28</v>
      </c>
    </row>
    <row r="13" spans="2:9" x14ac:dyDescent="0.25">
      <c r="B13" t="s">
        <v>29</v>
      </c>
      <c r="C13" s="3">
        <f>C9/C8*C12</f>
        <v>50.874999999999993</v>
      </c>
      <c r="G13" t="s">
        <v>30</v>
      </c>
      <c r="H13" s="8" t="s">
        <v>31</v>
      </c>
    </row>
    <row r="14" spans="2:9" x14ac:dyDescent="0.25">
      <c r="B14" t="s">
        <v>32</v>
      </c>
      <c r="C14" s="9">
        <f>C11/C13*C9</f>
        <v>0.16239999999999999</v>
      </c>
    </row>
    <row r="15" spans="2:9" x14ac:dyDescent="0.25">
      <c r="G15" s="10" t="s">
        <v>13</v>
      </c>
      <c r="H15" s="11">
        <f>H6</f>
        <v>9.7823954983922816E-3</v>
      </c>
      <c r="I15" s="10" t="s">
        <v>14</v>
      </c>
    </row>
    <row r="16" spans="2:9" x14ac:dyDescent="0.25">
      <c r="B16" t="s">
        <v>33</v>
      </c>
      <c r="G16" s="12" t="s">
        <v>19</v>
      </c>
      <c r="H16" s="11">
        <f>H15/C8*C12</f>
        <v>0.24455988745980703</v>
      </c>
      <c r="I16" s="12" t="s">
        <v>34</v>
      </c>
    </row>
    <row r="17" spans="2:9" x14ac:dyDescent="0.25">
      <c r="B17" t="s">
        <v>35</v>
      </c>
      <c r="C17" s="13">
        <v>2.9899999999999999E-2</v>
      </c>
      <c r="G17" s="10" t="s">
        <v>19</v>
      </c>
      <c r="H17" s="14">
        <f>H8</f>
        <v>6.0236425482711096E-2</v>
      </c>
      <c r="I17" s="10" t="s">
        <v>20</v>
      </c>
    </row>
    <row r="18" spans="2:9" x14ac:dyDescent="0.25">
      <c r="B18" t="s">
        <v>36</v>
      </c>
      <c r="C18" s="13">
        <v>3.1699999999999999E-2</v>
      </c>
      <c r="G18" s="10" t="s">
        <v>37</v>
      </c>
      <c r="H18" s="14" t="e">
        <f>#REF!</f>
        <v>#REF!</v>
      </c>
      <c r="I18" s="10" t="s">
        <v>20</v>
      </c>
    </row>
    <row r="19" spans="2:9" x14ac:dyDescent="0.25">
      <c r="B19" t="s">
        <v>38</v>
      </c>
      <c r="C19" s="3">
        <f>AVERAGE(C17:C18)</f>
        <v>3.0800000000000001E-2</v>
      </c>
    </row>
    <row r="20" spans="2:9" x14ac:dyDescent="0.25">
      <c r="B20" t="s">
        <v>37</v>
      </c>
      <c r="C20" s="15">
        <f>STDEV(C17:C18)</f>
        <v>1.2727922061357853E-3</v>
      </c>
      <c r="G20" t="s">
        <v>2</v>
      </c>
      <c r="H20" s="1">
        <v>6220</v>
      </c>
      <c r="I20" t="s">
        <v>3</v>
      </c>
    </row>
    <row r="21" spans="2:9" x14ac:dyDescent="0.25">
      <c r="G21" t="s">
        <v>5</v>
      </c>
      <c r="H21" s="2">
        <f>C18</f>
        <v>3.1699999999999999E-2</v>
      </c>
      <c r="I21" t="s">
        <v>6</v>
      </c>
    </row>
    <row r="22" spans="2:9" x14ac:dyDescent="0.25">
      <c r="G22" t="s">
        <v>8</v>
      </c>
      <c r="H22" s="3">
        <f>H21/H20</f>
        <v>5.0964630225080387E-6</v>
      </c>
      <c r="I22" t="s">
        <v>9</v>
      </c>
    </row>
    <row r="23" spans="2:9" x14ac:dyDescent="0.25">
      <c r="G23" t="s">
        <v>8</v>
      </c>
      <c r="H23" s="3">
        <f>H22*1000000</f>
        <v>5.096463022508039</v>
      </c>
      <c r="I23" t="s">
        <v>11</v>
      </c>
    </row>
    <row r="24" spans="2:9" x14ac:dyDescent="0.25">
      <c r="G24" t="s">
        <v>13</v>
      </c>
      <c r="H24" s="4">
        <f>H23/1000*C9</f>
        <v>1.0371302250803857E-2</v>
      </c>
      <c r="I24" t="s">
        <v>14</v>
      </c>
    </row>
    <row r="25" spans="2:9" x14ac:dyDescent="0.25">
      <c r="G25" t="s">
        <v>16</v>
      </c>
      <c r="H25" s="5">
        <f>C14</f>
        <v>0.16239999999999999</v>
      </c>
      <c r="I25" t="s">
        <v>17</v>
      </c>
    </row>
    <row r="26" spans="2:9" x14ac:dyDescent="0.25">
      <c r="G26" t="s">
        <v>19</v>
      </c>
      <c r="H26" s="3">
        <f>H24/H25</f>
        <v>6.3862698588693714E-2</v>
      </c>
      <c r="I26" t="s">
        <v>20</v>
      </c>
    </row>
    <row r="28" spans="2:9" x14ac:dyDescent="0.25">
      <c r="G28" s="10" t="s">
        <v>13</v>
      </c>
      <c r="H28" s="11">
        <f>H24</f>
        <v>1.0371302250803857E-2</v>
      </c>
      <c r="I28" s="10" t="s">
        <v>14</v>
      </c>
    </row>
    <row r="29" spans="2:9" x14ac:dyDescent="0.25">
      <c r="G29" s="12" t="s">
        <v>19</v>
      </c>
      <c r="H29" s="11">
        <f>H28/C8*C12</f>
        <v>0.25928255627009644</v>
      </c>
      <c r="I29" s="12" t="s">
        <v>34</v>
      </c>
    </row>
    <row r="30" spans="2:9" x14ac:dyDescent="0.25">
      <c r="G30" s="10" t="s">
        <v>19</v>
      </c>
      <c r="H30" s="14">
        <f>H26</f>
        <v>6.3862698588693714E-2</v>
      </c>
      <c r="I30" s="10" t="s">
        <v>20</v>
      </c>
    </row>
    <row r="31" spans="2:9" x14ac:dyDescent="0.25">
      <c r="G31" s="10" t="s">
        <v>37</v>
      </c>
      <c r="H31" s="14">
        <f>H42</f>
        <v>0</v>
      </c>
      <c r="I31" s="10" t="s">
        <v>20</v>
      </c>
    </row>
    <row r="33" spans="7:8" x14ac:dyDescent="0.25">
      <c r="G33" s="10" t="s">
        <v>39</v>
      </c>
      <c r="H33" s="11">
        <f>STDEV(H16,H29)</f>
        <v>1.0410498952919324E-2</v>
      </c>
    </row>
    <row r="34" spans="7:8" x14ac:dyDescent="0.25">
      <c r="G34" s="10" t="s">
        <v>40</v>
      </c>
      <c r="H34" s="14">
        <f>AVERAGE(H16,H29)</f>
        <v>0.25192122186495175</v>
      </c>
    </row>
    <row r="35" spans="7:8" x14ac:dyDescent="0.25">
      <c r="G35" s="10" t="s">
        <v>41</v>
      </c>
      <c r="H35" s="16">
        <f>AVERAGE(H30,H17)</f>
        <v>6.2049562035702402E-2</v>
      </c>
    </row>
    <row r="36" spans="7:8" x14ac:dyDescent="0.25">
      <c r="G36" s="10" t="s">
        <v>42</v>
      </c>
      <c r="H36">
        <f>STDEV(H17,H30)</f>
        <v>2.564162303674713E-3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9F0A1-7030-5048-BE8F-AEC742D86197}">
  <dimension ref="B1:I36"/>
  <sheetViews>
    <sheetView workbookViewId="0">
      <selection activeCell="H10" sqref="H10"/>
    </sheetView>
  </sheetViews>
  <sheetFormatPr defaultColWidth="11.25" defaultRowHeight="15.75" x14ac:dyDescent="0.25"/>
  <cols>
    <col min="7" max="7" width="27.75" customWidth="1"/>
  </cols>
  <sheetData>
    <row r="1" spans="2:9" x14ac:dyDescent="0.25">
      <c r="C1" t="s">
        <v>0</v>
      </c>
    </row>
    <row r="2" spans="2:9" x14ac:dyDescent="0.25">
      <c r="B2" t="s">
        <v>1</v>
      </c>
      <c r="C2" s="1">
        <v>1.76</v>
      </c>
      <c r="G2" t="s">
        <v>2</v>
      </c>
      <c r="H2" s="1">
        <v>6220</v>
      </c>
      <c r="I2" t="s">
        <v>3</v>
      </c>
    </row>
    <row r="3" spans="2:9" x14ac:dyDescent="0.25">
      <c r="B3" t="s">
        <v>4</v>
      </c>
      <c r="C3" s="1">
        <v>0.2</v>
      </c>
      <c r="G3" t="s">
        <v>5</v>
      </c>
      <c r="H3" s="2">
        <f>C17</f>
        <v>2.5499999999999998E-2</v>
      </c>
      <c r="I3" t="s">
        <v>6</v>
      </c>
    </row>
    <row r="4" spans="2:9" x14ac:dyDescent="0.25">
      <c r="B4" t="s">
        <v>7</v>
      </c>
      <c r="C4" s="1">
        <v>0</v>
      </c>
      <c r="G4" t="s">
        <v>8</v>
      </c>
      <c r="H4" s="3">
        <f>H3/H2</f>
        <v>4.0996784565916395E-6</v>
      </c>
      <c r="I4" t="s">
        <v>9</v>
      </c>
    </row>
    <row r="5" spans="2:9" x14ac:dyDescent="0.25">
      <c r="B5" t="s">
        <v>10</v>
      </c>
      <c r="C5" s="1">
        <v>0.02</v>
      </c>
      <c r="G5" t="s">
        <v>8</v>
      </c>
      <c r="H5" s="3">
        <f>H4*1000000</f>
        <v>4.0996784565916391</v>
      </c>
      <c r="I5" t="s">
        <v>11</v>
      </c>
    </row>
    <row r="6" spans="2:9" x14ac:dyDescent="0.25">
      <c r="B6" t="s">
        <v>12</v>
      </c>
      <c r="C6" s="1">
        <v>0.02</v>
      </c>
      <c r="G6" t="s">
        <v>13</v>
      </c>
      <c r="H6" s="4">
        <f>H5/1000*C9</f>
        <v>8.4043408360128594E-3</v>
      </c>
      <c r="I6" t="s">
        <v>14</v>
      </c>
    </row>
    <row r="7" spans="2:9" x14ac:dyDescent="0.25">
      <c r="B7" t="s">
        <v>15</v>
      </c>
      <c r="C7" s="1">
        <v>0</v>
      </c>
      <c r="G7" t="s">
        <v>16</v>
      </c>
      <c r="H7" s="5">
        <f>C14</f>
        <v>0.10149999999999999</v>
      </c>
      <c r="I7" t="s">
        <v>17</v>
      </c>
    </row>
    <row r="8" spans="2:9" x14ac:dyDescent="0.25">
      <c r="B8" t="s">
        <v>18</v>
      </c>
      <c r="C8" s="1">
        <v>0.05</v>
      </c>
      <c r="G8" t="s">
        <v>19</v>
      </c>
      <c r="H8" s="3">
        <f>H6/H7</f>
        <v>8.2801387546924732E-2</v>
      </c>
      <c r="I8" t="s">
        <v>20</v>
      </c>
    </row>
    <row r="9" spans="2:9" x14ac:dyDescent="0.25">
      <c r="B9" t="s">
        <v>21</v>
      </c>
      <c r="C9" s="6">
        <f>SUM(C2:C8)</f>
        <v>2.0499999999999998</v>
      </c>
    </row>
    <row r="10" spans="2:9" x14ac:dyDescent="0.25">
      <c r="G10" t="s">
        <v>22</v>
      </c>
      <c r="H10" s="1"/>
    </row>
    <row r="11" spans="2:9" x14ac:dyDescent="0.25">
      <c r="B11" t="s">
        <v>23</v>
      </c>
      <c r="C11" s="7">
        <v>4.0599999999999996</v>
      </c>
      <c r="G11" t="s">
        <v>24</v>
      </c>
      <c r="H11" s="1" t="s">
        <v>25</v>
      </c>
    </row>
    <row r="12" spans="2:9" x14ac:dyDescent="0.25">
      <c r="B12" t="s">
        <v>26</v>
      </c>
      <c r="C12" s="1">
        <v>2</v>
      </c>
      <c r="G12" t="s">
        <v>27</v>
      </c>
      <c r="H12" s="1" t="s">
        <v>28</v>
      </c>
    </row>
    <row r="13" spans="2:9" x14ac:dyDescent="0.25">
      <c r="B13" t="s">
        <v>29</v>
      </c>
      <c r="C13" s="3">
        <f>C9/C8*C12</f>
        <v>81.999999999999986</v>
      </c>
      <c r="G13" t="s">
        <v>30</v>
      </c>
      <c r="H13" s="8" t="s">
        <v>31</v>
      </c>
    </row>
    <row r="14" spans="2:9" x14ac:dyDescent="0.25">
      <c r="B14" t="s">
        <v>32</v>
      </c>
      <c r="C14" s="9">
        <f>C11/C13*C9</f>
        <v>0.10149999999999999</v>
      </c>
    </row>
    <row r="15" spans="2:9" x14ac:dyDescent="0.25">
      <c r="G15" s="10" t="s">
        <v>13</v>
      </c>
      <c r="H15" s="11">
        <f>H6</f>
        <v>8.4043408360128594E-3</v>
      </c>
      <c r="I15" s="10" t="s">
        <v>14</v>
      </c>
    </row>
    <row r="16" spans="2:9" x14ac:dyDescent="0.25">
      <c r="B16" t="s">
        <v>33</v>
      </c>
      <c r="G16" s="12" t="s">
        <v>19</v>
      </c>
      <c r="H16" s="11">
        <f>H15/C8*C12</f>
        <v>0.33617363344051437</v>
      </c>
      <c r="I16" s="12" t="s">
        <v>34</v>
      </c>
    </row>
    <row r="17" spans="2:9" x14ac:dyDescent="0.25">
      <c r="B17" t="s">
        <v>35</v>
      </c>
      <c r="C17" s="13">
        <v>2.5499999999999998E-2</v>
      </c>
      <c r="G17" s="10" t="s">
        <v>19</v>
      </c>
      <c r="H17" s="14">
        <f>H8</f>
        <v>8.2801387546924732E-2</v>
      </c>
      <c r="I17" s="10" t="s">
        <v>20</v>
      </c>
    </row>
    <row r="18" spans="2:9" x14ac:dyDescent="0.25">
      <c r="B18" t="s">
        <v>36</v>
      </c>
      <c r="C18" s="13">
        <v>2.69E-2</v>
      </c>
      <c r="G18" s="10" t="s">
        <v>37</v>
      </c>
      <c r="H18" s="14" t="e">
        <f>#REF!</f>
        <v>#REF!</v>
      </c>
      <c r="I18" s="10" t="s">
        <v>20</v>
      </c>
    </row>
    <row r="19" spans="2:9" x14ac:dyDescent="0.25">
      <c r="B19" t="s">
        <v>38</v>
      </c>
      <c r="C19" s="3">
        <f>AVERAGE(C17:C18)</f>
        <v>2.6200000000000001E-2</v>
      </c>
    </row>
    <row r="20" spans="2:9" x14ac:dyDescent="0.25">
      <c r="B20" t="s">
        <v>37</v>
      </c>
      <c r="C20" s="15">
        <f>STDEV(C17:C18)</f>
        <v>9.8994949366116788E-4</v>
      </c>
      <c r="G20" t="s">
        <v>2</v>
      </c>
      <c r="H20" s="1">
        <v>6220</v>
      </c>
      <c r="I20" t="s">
        <v>3</v>
      </c>
    </row>
    <row r="21" spans="2:9" x14ac:dyDescent="0.25">
      <c r="G21" t="s">
        <v>5</v>
      </c>
      <c r="H21" s="2">
        <f>C18</f>
        <v>2.69E-2</v>
      </c>
      <c r="I21" t="s">
        <v>6</v>
      </c>
    </row>
    <row r="22" spans="2:9" x14ac:dyDescent="0.25">
      <c r="G22" t="s">
        <v>8</v>
      </c>
      <c r="H22" s="3">
        <f>H21/H20</f>
        <v>4.3247588424437301E-6</v>
      </c>
      <c r="I22" t="s">
        <v>9</v>
      </c>
    </row>
    <row r="23" spans="2:9" x14ac:dyDescent="0.25">
      <c r="G23" t="s">
        <v>8</v>
      </c>
      <c r="H23" s="3">
        <f>H22*1000000</f>
        <v>4.32475884244373</v>
      </c>
      <c r="I23" t="s">
        <v>11</v>
      </c>
    </row>
    <row r="24" spans="2:9" x14ac:dyDescent="0.25">
      <c r="G24" t="s">
        <v>13</v>
      </c>
      <c r="H24" s="4">
        <f>H23/1000*C9</f>
        <v>8.8657556270096451E-3</v>
      </c>
      <c r="I24" t="s">
        <v>14</v>
      </c>
    </row>
    <row r="25" spans="2:9" x14ac:dyDescent="0.25">
      <c r="G25" t="s">
        <v>16</v>
      </c>
      <c r="H25" s="5">
        <f>C14</f>
        <v>0.10149999999999999</v>
      </c>
      <c r="I25" t="s">
        <v>17</v>
      </c>
    </row>
    <row r="26" spans="2:9" x14ac:dyDescent="0.25">
      <c r="G26" t="s">
        <v>19</v>
      </c>
      <c r="H26" s="3">
        <f>H24/H25</f>
        <v>8.7347346078912771E-2</v>
      </c>
      <c r="I26" t="s">
        <v>20</v>
      </c>
    </row>
    <row r="28" spans="2:9" x14ac:dyDescent="0.25">
      <c r="G28" s="10" t="s">
        <v>13</v>
      </c>
      <c r="H28" s="11">
        <f>H24</f>
        <v>8.8657556270096451E-3</v>
      </c>
      <c r="I28" s="10" t="s">
        <v>14</v>
      </c>
    </row>
    <row r="29" spans="2:9" x14ac:dyDescent="0.25">
      <c r="G29" s="12" t="s">
        <v>19</v>
      </c>
      <c r="H29" s="11">
        <f>H28/C8*C12</f>
        <v>0.35463022508038577</v>
      </c>
      <c r="I29" s="12" t="s">
        <v>34</v>
      </c>
    </row>
    <row r="30" spans="2:9" x14ac:dyDescent="0.25">
      <c r="G30" s="10" t="s">
        <v>19</v>
      </c>
      <c r="H30" s="14">
        <f>H26</f>
        <v>8.7347346078912771E-2</v>
      </c>
      <c r="I30" s="10" t="s">
        <v>20</v>
      </c>
    </row>
    <row r="31" spans="2:9" x14ac:dyDescent="0.25">
      <c r="G31" s="10" t="s">
        <v>37</v>
      </c>
      <c r="H31" s="14">
        <f>H42</f>
        <v>0</v>
      </c>
      <c r="I31" s="10" t="s">
        <v>20</v>
      </c>
    </row>
    <row r="33" spans="7:8" x14ac:dyDescent="0.25">
      <c r="G33" s="10" t="s">
        <v>39</v>
      </c>
      <c r="H33" s="11">
        <f>STDEV(H16,H29)</f>
        <v>1.3050781106144009E-2</v>
      </c>
    </row>
    <row r="34" spans="7:8" x14ac:dyDescent="0.25">
      <c r="G34" s="10" t="s">
        <v>40</v>
      </c>
      <c r="H34" s="14">
        <f>AVERAGE(H16,H29)</f>
        <v>0.3454019292604501</v>
      </c>
    </row>
    <row r="35" spans="7:8" x14ac:dyDescent="0.25">
      <c r="G35" s="10" t="s">
        <v>41</v>
      </c>
      <c r="H35" s="16">
        <f>AVERAGE(H30,H17)</f>
        <v>8.5074366812918745E-2</v>
      </c>
    </row>
    <row r="36" spans="7:8" x14ac:dyDescent="0.25">
      <c r="G36" s="10" t="s">
        <v>42</v>
      </c>
      <c r="H36">
        <f>STDEV(H17,H30)</f>
        <v>3.2144781049615856E-3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966EA-74E0-7F44-A6B3-F0CB2565B270}">
  <dimension ref="B1:I36"/>
  <sheetViews>
    <sheetView workbookViewId="0">
      <selection activeCell="H10" sqref="H10"/>
    </sheetView>
  </sheetViews>
  <sheetFormatPr defaultColWidth="11.25" defaultRowHeight="15.75" x14ac:dyDescent="0.25"/>
  <cols>
    <col min="7" max="7" width="27.75" customWidth="1"/>
  </cols>
  <sheetData>
    <row r="1" spans="2:9" x14ac:dyDescent="0.25">
      <c r="C1" t="s">
        <v>0</v>
      </c>
    </row>
    <row r="2" spans="2:9" x14ac:dyDescent="0.25">
      <c r="B2" t="s">
        <v>1</v>
      </c>
      <c r="C2" s="1">
        <v>1.76</v>
      </c>
      <c r="G2" t="s">
        <v>2</v>
      </c>
      <c r="H2" s="1">
        <v>6220</v>
      </c>
      <c r="I2" t="s">
        <v>3</v>
      </c>
    </row>
    <row r="3" spans="2:9" x14ac:dyDescent="0.25">
      <c r="B3" t="s">
        <v>4</v>
      </c>
      <c r="C3" s="1">
        <v>0.2</v>
      </c>
      <c r="G3" t="s">
        <v>5</v>
      </c>
      <c r="H3" s="2">
        <f>C17</f>
        <v>5.96E-2</v>
      </c>
      <c r="I3" t="s">
        <v>6</v>
      </c>
    </row>
    <row r="4" spans="2:9" x14ac:dyDescent="0.25">
      <c r="B4" t="s">
        <v>7</v>
      </c>
      <c r="C4" s="1">
        <v>0</v>
      </c>
      <c r="G4" t="s">
        <v>8</v>
      </c>
      <c r="H4" s="3">
        <f>H3/H2</f>
        <v>9.5819935691318337E-6</v>
      </c>
      <c r="I4" t="s">
        <v>9</v>
      </c>
    </row>
    <row r="5" spans="2:9" x14ac:dyDescent="0.25">
      <c r="B5" t="s">
        <v>10</v>
      </c>
      <c r="C5" s="1">
        <v>0.02</v>
      </c>
      <c r="G5" t="s">
        <v>8</v>
      </c>
      <c r="H5" s="3">
        <f>H4*1000000</f>
        <v>9.5819935691318339</v>
      </c>
      <c r="I5" t="s">
        <v>11</v>
      </c>
    </row>
    <row r="6" spans="2:9" x14ac:dyDescent="0.25">
      <c r="B6" t="s">
        <v>12</v>
      </c>
      <c r="C6" s="1">
        <v>0.03</v>
      </c>
      <c r="G6" t="s">
        <v>13</v>
      </c>
      <c r="H6" s="4">
        <f>H5/1000*C9</f>
        <v>1.9643086816720258E-2</v>
      </c>
      <c r="I6" t="s">
        <v>14</v>
      </c>
    </row>
    <row r="7" spans="2:9" x14ac:dyDescent="0.25">
      <c r="B7" t="s">
        <v>15</v>
      </c>
      <c r="C7" s="1">
        <v>0</v>
      </c>
      <c r="G7" t="s">
        <v>16</v>
      </c>
      <c r="H7" s="5">
        <f>C14</f>
        <v>0.16239999999999999</v>
      </c>
      <c r="I7" t="s">
        <v>17</v>
      </c>
    </row>
    <row r="8" spans="2:9" x14ac:dyDescent="0.25">
      <c r="B8" t="s">
        <v>18</v>
      </c>
      <c r="C8" s="1">
        <v>0.04</v>
      </c>
      <c r="G8" t="s">
        <v>19</v>
      </c>
      <c r="H8" s="3">
        <f>H6/H7</f>
        <v>0.12095496808325283</v>
      </c>
      <c r="I8" t="s">
        <v>20</v>
      </c>
    </row>
    <row r="9" spans="2:9" x14ac:dyDescent="0.25">
      <c r="B9" t="s">
        <v>21</v>
      </c>
      <c r="C9" s="6">
        <f>SUM(C2:C8)</f>
        <v>2.0499999999999998</v>
      </c>
    </row>
    <row r="10" spans="2:9" x14ac:dyDescent="0.25">
      <c r="G10" t="s">
        <v>22</v>
      </c>
      <c r="H10" s="1"/>
    </row>
    <row r="11" spans="2:9" x14ac:dyDescent="0.25">
      <c r="B11" t="s">
        <v>23</v>
      </c>
      <c r="C11" s="7">
        <v>4.0599999999999996</v>
      </c>
      <c r="G11" t="s">
        <v>24</v>
      </c>
      <c r="H11" s="1" t="s">
        <v>25</v>
      </c>
    </row>
    <row r="12" spans="2:9" x14ac:dyDescent="0.25">
      <c r="B12" t="s">
        <v>26</v>
      </c>
      <c r="C12" s="1">
        <v>1</v>
      </c>
      <c r="G12" t="s">
        <v>27</v>
      </c>
      <c r="H12" s="1" t="s">
        <v>28</v>
      </c>
    </row>
    <row r="13" spans="2:9" x14ac:dyDescent="0.25">
      <c r="B13" t="s">
        <v>29</v>
      </c>
      <c r="C13" s="3">
        <f>C9/C8*C12</f>
        <v>51.249999999999993</v>
      </c>
      <c r="G13" t="s">
        <v>30</v>
      </c>
      <c r="H13" s="8" t="s">
        <v>31</v>
      </c>
    </row>
    <row r="14" spans="2:9" x14ac:dyDescent="0.25">
      <c r="B14" t="s">
        <v>32</v>
      </c>
      <c r="C14" s="9">
        <f>C11/C13*C9</f>
        <v>0.16239999999999999</v>
      </c>
    </row>
    <row r="15" spans="2:9" x14ac:dyDescent="0.25">
      <c r="G15" s="10" t="s">
        <v>13</v>
      </c>
      <c r="H15" s="11">
        <f>H6</f>
        <v>1.9643086816720258E-2</v>
      </c>
      <c r="I15" s="10" t="s">
        <v>14</v>
      </c>
    </row>
    <row r="16" spans="2:9" x14ac:dyDescent="0.25">
      <c r="B16" t="s">
        <v>33</v>
      </c>
      <c r="G16" s="12" t="s">
        <v>19</v>
      </c>
      <c r="H16" s="11">
        <f>H15/C8*C12</f>
        <v>0.49107717041800641</v>
      </c>
      <c r="I16" s="12" t="s">
        <v>34</v>
      </c>
    </row>
    <row r="17" spans="2:9" x14ac:dyDescent="0.25">
      <c r="B17" t="s">
        <v>35</v>
      </c>
      <c r="C17" s="13">
        <v>5.96E-2</v>
      </c>
      <c r="G17" s="10" t="s">
        <v>19</v>
      </c>
      <c r="H17" s="14">
        <f>H8</f>
        <v>0.12095496808325283</v>
      </c>
      <c r="I17" s="10" t="s">
        <v>20</v>
      </c>
    </row>
    <row r="18" spans="2:9" x14ac:dyDescent="0.25">
      <c r="B18" t="s">
        <v>36</v>
      </c>
      <c r="C18" s="13">
        <v>6.3799999999999996E-2</v>
      </c>
      <c r="G18" s="10" t="s">
        <v>37</v>
      </c>
      <c r="H18" s="14" t="e">
        <f>#REF!</f>
        <v>#REF!</v>
      </c>
      <c r="I18" s="10" t="s">
        <v>20</v>
      </c>
    </row>
    <row r="19" spans="2:9" x14ac:dyDescent="0.25">
      <c r="B19" t="s">
        <v>38</v>
      </c>
      <c r="C19" s="3">
        <f>AVERAGE(C17:C18)</f>
        <v>6.1699999999999998E-2</v>
      </c>
    </row>
    <row r="20" spans="2:9" x14ac:dyDescent="0.25">
      <c r="B20" t="s">
        <v>37</v>
      </c>
      <c r="C20" s="15">
        <f>STDEV(C17:C18)</f>
        <v>2.9698484809834963E-3</v>
      </c>
      <c r="G20" t="s">
        <v>2</v>
      </c>
      <c r="H20" s="1">
        <v>6220</v>
      </c>
      <c r="I20" t="s">
        <v>3</v>
      </c>
    </row>
    <row r="21" spans="2:9" x14ac:dyDescent="0.25">
      <c r="G21" t="s">
        <v>5</v>
      </c>
      <c r="H21" s="2">
        <f>C18</f>
        <v>6.3799999999999996E-2</v>
      </c>
      <c r="I21" t="s">
        <v>6</v>
      </c>
    </row>
    <row r="22" spans="2:9" x14ac:dyDescent="0.25">
      <c r="G22" t="s">
        <v>8</v>
      </c>
      <c r="H22" s="3">
        <f>H21/H20</f>
        <v>1.0257234726688102E-5</v>
      </c>
      <c r="I22" t="s">
        <v>9</v>
      </c>
    </row>
    <row r="23" spans="2:9" x14ac:dyDescent="0.25">
      <c r="G23" t="s">
        <v>8</v>
      </c>
      <c r="H23" s="3">
        <f>H22*1000000</f>
        <v>10.257234726688102</v>
      </c>
      <c r="I23" t="s">
        <v>11</v>
      </c>
    </row>
    <row r="24" spans="2:9" x14ac:dyDescent="0.25">
      <c r="G24" t="s">
        <v>13</v>
      </c>
      <c r="H24" s="4">
        <f>H23/1000*C9</f>
        <v>2.1027331189710608E-2</v>
      </c>
      <c r="I24" t="s">
        <v>14</v>
      </c>
    </row>
    <row r="25" spans="2:9" x14ac:dyDescent="0.25">
      <c r="G25" t="s">
        <v>16</v>
      </c>
      <c r="H25" s="5">
        <f>C14</f>
        <v>0.16239999999999999</v>
      </c>
      <c r="I25" t="s">
        <v>17</v>
      </c>
    </row>
    <row r="26" spans="2:9" x14ac:dyDescent="0.25">
      <c r="G26" t="s">
        <v>19</v>
      </c>
      <c r="H26" s="3">
        <f>H24/H25</f>
        <v>0.12947864033073037</v>
      </c>
      <c r="I26" t="s">
        <v>20</v>
      </c>
    </row>
    <row r="28" spans="2:9" x14ac:dyDescent="0.25">
      <c r="G28" s="10" t="s">
        <v>13</v>
      </c>
      <c r="H28" s="11">
        <f>H24</f>
        <v>2.1027331189710608E-2</v>
      </c>
      <c r="I28" s="10" t="s">
        <v>14</v>
      </c>
    </row>
    <row r="29" spans="2:9" x14ac:dyDescent="0.25">
      <c r="G29" s="12" t="s">
        <v>19</v>
      </c>
      <c r="H29" s="11">
        <f>H28/C8*C12</f>
        <v>0.52568327974276519</v>
      </c>
      <c r="I29" s="12" t="s">
        <v>34</v>
      </c>
    </row>
    <row r="30" spans="2:9" x14ac:dyDescent="0.25">
      <c r="G30" s="10" t="s">
        <v>19</v>
      </c>
      <c r="H30" s="14">
        <f>H26</f>
        <v>0.12947864033073037</v>
      </c>
      <c r="I30" s="10" t="s">
        <v>20</v>
      </c>
    </row>
    <row r="31" spans="2:9" x14ac:dyDescent="0.25">
      <c r="G31" s="10" t="s">
        <v>37</v>
      </c>
      <c r="H31" s="14">
        <f>H42</f>
        <v>0</v>
      </c>
      <c r="I31" s="10" t="s">
        <v>20</v>
      </c>
    </row>
    <row r="33" spans="7:8" x14ac:dyDescent="0.25">
      <c r="G33" s="10" t="s">
        <v>39</v>
      </c>
      <c r="H33" s="11">
        <f>STDEV(H16,H29)</f>
        <v>2.447021457401994E-2</v>
      </c>
    </row>
    <row r="34" spans="7:8" x14ac:dyDescent="0.25">
      <c r="G34" s="10" t="s">
        <v>40</v>
      </c>
      <c r="H34" s="14">
        <f>AVERAGE(H16,H29)</f>
        <v>0.50838022508038583</v>
      </c>
    </row>
    <row r="35" spans="7:8" x14ac:dyDescent="0.25">
      <c r="G35" s="10" t="s">
        <v>41</v>
      </c>
      <c r="H35" s="16">
        <f>AVERAGE(H30,H17)</f>
        <v>0.12521680420699161</v>
      </c>
    </row>
    <row r="36" spans="7:8" x14ac:dyDescent="0.25">
      <c r="G36" s="10" t="s">
        <v>42</v>
      </c>
      <c r="H36">
        <f>STDEV(H17,H30)</f>
        <v>6.0271464468029451E-3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Kinetics RedAm1&amp;2</vt:lpstr>
      <vt:lpstr>RedAm1 0.075 mM</vt:lpstr>
      <vt:lpstr>RedAm1 0.1 mM</vt:lpstr>
      <vt:lpstr>RedAm1 0.15 mM</vt:lpstr>
      <vt:lpstr>RedAm1 0.2 mM</vt:lpstr>
      <vt:lpstr>RedAm1 0.4 mM</vt:lpstr>
      <vt:lpstr>RedAm2 0.075 mM</vt:lpstr>
      <vt:lpstr>RedAm2 0.1 mM</vt:lpstr>
      <vt:lpstr>RedAm2 0.15 mM</vt:lpstr>
      <vt:lpstr>RedAm2 0.2 mM</vt:lpstr>
      <vt:lpstr>RedAm2 0.4 mM</vt:lpstr>
      <vt:lpstr>RedAm3 0.2 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Mees de Jong</dc:creator>
  <cp:lastModifiedBy>Ewald Jongkind</cp:lastModifiedBy>
  <dcterms:created xsi:type="dcterms:W3CDTF">2024-04-24T12:31:19Z</dcterms:created>
  <dcterms:modified xsi:type="dcterms:W3CDTF">2024-09-10T12:54:42Z</dcterms:modified>
</cp:coreProperties>
</file>